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7935" activeTab="0"/>
  </bookViews>
  <sheets>
    <sheet name="ж2" sheetId="1" r:id="rId1"/>
    <sheet name="ж3" sheetId="2" r:id="rId2"/>
    <sheet name="ж5" sheetId="3" r:id="rId3"/>
    <sheet name="м2" sheetId="4" r:id="rId4"/>
    <sheet name="м3" sheetId="5" r:id="rId5"/>
    <sheet name="м5" sheetId="6" r:id="rId6"/>
    <sheet name="Группа2" sheetId="7" r:id="rId7"/>
    <sheet name="Группа3" sheetId="8" r:id="rId8"/>
    <sheet name="Группа5" sheetId="9" r:id="rId9"/>
  </sheets>
  <externalReferences>
    <externalReference r:id="rId12"/>
  </externalReferences>
  <definedNames>
    <definedName name="_xlnm._FilterDatabase" localSheetId="0" hidden="1">'ж2'!$A$8:$Z$10</definedName>
    <definedName name="_xlnm._FilterDatabase" localSheetId="1" hidden="1">'ж3'!$A$8:$Z$13</definedName>
    <definedName name="_xlnm._FilterDatabase" localSheetId="2" hidden="1">'ж5'!$A$8:$Z$14</definedName>
    <definedName name="_xlnm._FilterDatabase" localSheetId="3" hidden="1">'м2'!$A$8:$Z$10</definedName>
    <definedName name="_xlnm._FilterDatabase" localSheetId="4" hidden="1">'м3'!$A$8:$Z$16</definedName>
    <definedName name="_xlnm._FilterDatabase" localSheetId="5" hidden="1">'м5'!$A$8:$Z$19</definedName>
    <definedName name="tab1" localSheetId="6">'Группа2'!$B$10:$AA$10</definedName>
    <definedName name="tab1" localSheetId="7">'Группа3'!$B$10:$AA$12</definedName>
    <definedName name="tab1" localSheetId="8">'Группа5'!$B$10:$AA$13</definedName>
    <definedName name="tab1" localSheetId="0">'ж2'!$C$9:$AE$10</definedName>
    <definedName name="tab1" localSheetId="1">'ж3'!$C$9:$AE$13</definedName>
    <definedName name="tab1" localSheetId="2">'ж5'!$C$9:$AE$14</definedName>
    <definedName name="tab1" localSheetId="3">'м2'!$C$9:$AE$10</definedName>
    <definedName name="tab1" localSheetId="4">'м3'!$C$9:$AE$16</definedName>
    <definedName name="tab1" localSheetId="5">'м5'!$C$9:$AE$19</definedName>
    <definedName name="tab1">#REF!</definedName>
    <definedName name="tablica" localSheetId="0">'ж2'!$B$9:$AE$10</definedName>
    <definedName name="tablica" localSheetId="1">'ж3'!$B$9:$AE$13</definedName>
    <definedName name="tablica" localSheetId="2">'ж5'!$B$9:$AE$14</definedName>
    <definedName name="tablica" localSheetId="3">'м2'!$B$9:$AE$10</definedName>
    <definedName name="tablica" localSheetId="4">'м3'!$B$9:$AE$16</definedName>
    <definedName name="tablica" localSheetId="5">'м5'!$B$9:$AE$19</definedName>
    <definedName name="tablica">#REF!</definedName>
  </definedNames>
  <calcPr fullCalcOnLoad="1"/>
</workbook>
</file>

<file path=xl/comments1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2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3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4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5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6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7.xml><?xml version="1.0" encoding="utf-8"?>
<comments xmlns="http://schemas.openxmlformats.org/spreadsheetml/2006/main">
  <authors>
    <author>Pragma</author>
    <author>Отдел</author>
  </authors>
  <commentList>
    <comment ref="AA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L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8.xml><?xml version="1.0" encoding="utf-8"?>
<comments xmlns="http://schemas.openxmlformats.org/spreadsheetml/2006/main">
  <authors>
    <author>Pragma</author>
    <author>Отдел</author>
  </authors>
  <commentList>
    <comment ref="AA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L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9.xml><?xml version="1.0" encoding="utf-8"?>
<comments xmlns="http://schemas.openxmlformats.org/spreadsheetml/2006/main">
  <authors>
    <author>Pragma</author>
    <author>Отдел</author>
  </authors>
  <commentList>
    <comment ref="AA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L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sharedStrings.xml><?xml version="1.0" encoding="utf-8"?>
<sst xmlns="http://schemas.openxmlformats.org/spreadsheetml/2006/main" count="603" uniqueCount="147">
  <si>
    <t>№ п/п</t>
  </si>
  <si>
    <t>Разряд</t>
  </si>
  <si>
    <t>Команда</t>
  </si>
  <si>
    <t>№ уч-ка</t>
  </si>
  <si>
    <t>Группа</t>
  </si>
  <si>
    <t>Пол</t>
  </si>
  <si>
    <t>Ранг</t>
  </si>
  <si>
    <t>Старт</t>
  </si>
  <si>
    <t>Этап 1</t>
  </si>
  <si>
    <t>Этап 2</t>
  </si>
  <si>
    <t>Этап 3</t>
  </si>
  <si>
    <t>Этап 4</t>
  </si>
  <si>
    <t>Этап 5</t>
  </si>
  <si>
    <t>Этап 6</t>
  </si>
  <si>
    <t>Этап 7</t>
  </si>
  <si>
    <t>Финиш</t>
  </si>
  <si>
    <t>Отсечка</t>
  </si>
  <si>
    <t>Время работы на дистанции</t>
  </si>
  <si>
    <t>Сумма штрафов</t>
  </si>
  <si>
    <t>Кол-во снятий</t>
  </si>
  <si>
    <t>Результат</t>
  </si>
  <si>
    <t>Место</t>
  </si>
  <si>
    <t>Процент от времени победителя</t>
  </si>
  <si>
    <t>Выполнение разряда</t>
  </si>
  <si>
    <t>Подтверждение разряда</t>
  </si>
  <si>
    <t>Фамилия, имя</t>
  </si>
  <si>
    <t>служебка</t>
  </si>
  <si>
    <t>стартовый №</t>
  </si>
  <si>
    <t>Этап 8</t>
  </si>
  <si>
    <t>Этап 9</t>
  </si>
  <si>
    <t>Этап 10</t>
  </si>
  <si>
    <t>Этап 11</t>
  </si>
  <si>
    <t>Этап 12</t>
  </si>
  <si>
    <t>скр</t>
  </si>
  <si>
    <t xml:space="preserve">Ранг дистанции  - </t>
  </si>
  <si>
    <t>Ком.старт</t>
  </si>
  <si>
    <t>Отставание от лидера</t>
  </si>
  <si>
    <t>Протокол результатов дистанции-пешеходная (0840091411Я)</t>
  </si>
  <si>
    <t>Главный судья</t>
  </si>
  <si>
    <t>Главный секретарь</t>
  </si>
  <si>
    <t>Возрастная группа</t>
  </si>
  <si>
    <t>сн</t>
  </si>
  <si>
    <t>Открытая</t>
  </si>
  <si>
    <t>Нон-Стоп-1</t>
  </si>
  <si>
    <t>Нон-Стоп-2</t>
  </si>
  <si>
    <t>Очки в зачет Кубка</t>
  </si>
  <si>
    <t>лично</t>
  </si>
  <si>
    <t>девушки</t>
  </si>
  <si>
    <t>Юниорки</t>
  </si>
  <si>
    <t>юноши</t>
  </si>
  <si>
    <t>юниоры</t>
  </si>
  <si>
    <t>Комитет Пензенской области по физической культуре и спорту</t>
  </si>
  <si>
    <t>Министерство образования Пензенской области</t>
  </si>
  <si>
    <t>ГБОУДОД Пензенская областная станция юных туристов</t>
  </si>
  <si>
    <t>Кубок Пензенской области по спортивному туризму 
Дисциплина дистанции-пешеходные</t>
  </si>
  <si>
    <t>Класс дистанций - 3</t>
  </si>
  <si>
    <t>Городищенский р-н, ДОЛ "Мечта"</t>
  </si>
  <si>
    <t>361</t>
  </si>
  <si>
    <t>ж</t>
  </si>
  <si>
    <t>Елина Ирина</t>
  </si>
  <si>
    <t>ЦДЮТиЭ</t>
  </si>
  <si>
    <t>372</t>
  </si>
  <si>
    <t>Васильева Кристина</t>
  </si>
  <si>
    <t>Чулин А.В., СС1К, г. Пенза</t>
  </si>
  <si>
    <t>Кознова А.В., СС2К, г. Пенза</t>
  </si>
  <si>
    <t>382</t>
  </si>
  <si>
    <t>Сучилина Ирина</t>
  </si>
  <si>
    <t>Зебра - 2</t>
  </si>
  <si>
    <t>311</t>
  </si>
  <si>
    <t>Авдонина Ольга</t>
  </si>
  <si>
    <t>Экстрим</t>
  </si>
  <si>
    <t>351</t>
  </si>
  <si>
    <t>Асеева Екатерина</t>
  </si>
  <si>
    <t>Путь-3</t>
  </si>
  <si>
    <t>391</t>
  </si>
  <si>
    <t>Развозжаева Ангелина</t>
  </si>
  <si>
    <t>321</t>
  </si>
  <si>
    <t>Аксенова Дарья</t>
  </si>
  <si>
    <t>Беково</t>
  </si>
  <si>
    <t>331</t>
  </si>
  <si>
    <t>Макарова Евгения</t>
  </si>
  <si>
    <t>кмс</t>
  </si>
  <si>
    <t>341</t>
  </si>
  <si>
    <t>Гудожникова Ева</t>
  </si>
  <si>
    <t>371</t>
  </si>
  <si>
    <t>Рязанцева Анна</t>
  </si>
  <si>
    <t>384</t>
  </si>
  <si>
    <t>Попова Светлана</t>
  </si>
  <si>
    <t>Экстрим _Альптур</t>
  </si>
  <si>
    <t>312</t>
  </si>
  <si>
    <t>Мастерова Дарья</t>
  </si>
  <si>
    <t>Зебра</t>
  </si>
  <si>
    <t>352</t>
  </si>
  <si>
    <t>Милова Клавдия</t>
  </si>
  <si>
    <t>392</t>
  </si>
  <si>
    <t>м</t>
  </si>
  <si>
    <t>Чистяков Иван</t>
  </si>
  <si>
    <t>332</t>
  </si>
  <si>
    <t>Поляков Роман</t>
  </si>
  <si>
    <t>342</t>
  </si>
  <si>
    <t>Гречихин Илья</t>
  </si>
  <si>
    <t>366</t>
  </si>
  <si>
    <t>Ахмеров Ринат</t>
  </si>
  <si>
    <t>383</t>
  </si>
  <si>
    <t>Мякиньков Павел</t>
  </si>
  <si>
    <t>313</t>
  </si>
  <si>
    <t>Лазутов Евгений</t>
  </si>
  <si>
    <t>353</t>
  </si>
  <si>
    <t>Андреев Никита</t>
  </si>
  <si>
    <t>394</t>
  </si>
  <si>
    <t>Морозов Алексей</t>
  </si>
  <si>
    <t>333</t>
  </si>
  <si>
    <t>Никонов Сергей</t>
  </si>
  <si>
    <t>343</t>
  </si>
  <si>
    <t>Прокаев Виктор</t>
  </si>
  <si>
    <t>2ю</t>
  </si>
  <si>
    <t>364</t>
  </si>
  <si>
    <t>Сурков Андрей</t>
  </si>
  <si>
    <t>381</t>
  </si>
  <si>
    <t>Безяев Дмитрий</t>
  </si>
  <si>
    <t>354</t>
  </si>
  <si>
    <t>Безруков Алексей</t>
  </si>
  <si>
    <t>393</t>
  </si>
  <si>
    <t>Скубашевский Павел</t>
  </si>
  <si>
    <t>334</t>
  </si>
  <si>
    <t>Безяев Роман</t>
  </si>
  <si>
    <t>362</t>
  </si>
  <si>
    <t>Кондратьев Евгений</t>
  </si>
  <si>
    <t>316</t>
  </si>
  <si>
    <t>Каргин Богдан</t>
  </si>
  <si>
    <t>355</t>
  </si>
  <si>
    <t>Рогожкин Дмитрий</t>
  </si>
  <si>
    <t>395</t>
  </si>
  <si>
    <t>Макаров Никита</t>
  </si>
  <si>
    <t>363</t>
  </si>
  <si>
    <t>Семейкин Леонид</t>
  </si>
  <si>
    <t>396</t>
  </si>
  <si>
    <t>Матвеев Дмитрий</t>
  </si>
  <si>
    <t>Сн. с этапов</t>
  </si>
  <si>
    <t/>
  </si>
  <si>
    <t>Протокол результатов дистанции-пешеходная-группа (0840251411Я)</t>
  </si>
  <si>
    <t>Юноши/девушки</t>
  </si>
  <si>
    <t>№ команды</t>
  </si>
  <si>
    <t>Состав</t>
  </si>
  <si>
    <t>Примечание</t>
  </si>
  <si>
    <t xml:space="preserve">Время опубликования  </t>
  </si>
  <si>
    <t>Юниоры/юниорки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</si>
</sst>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000"/>
    <numFmt numFmtId="167" formatCode="0000"/>
    <numFmt numFmtId="168" formatCode="0.00000"/>
    <numFmt numFmtId="169" formatCode="0.000000"/>
    <numFmt numFmtId="170" formatCode="[$-FC19]d\ mmmm\ yyyy\ &quot;г.&quot;"/>
    <numFmt numFmtId="171" formatCode="[$-F800]dddd\,\ mmmm\ dd\,\ yyyy"/>
    <numFmt numFmtId="172" formatCode="0.0"/>
  </numFmts>
  <fonts count="19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7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i/>
      <sz val="8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13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45" fontId="0" fillId="0" borderId="1" xfId="0" applyNumberFormat="1" applyBorder="1" applyAlignment="1">
      <alignment/>
    </xf>
    <xf numFmtId="21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5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21" fontId="12" fillId="0" borderId="0" xfId="0" applyNumberFormat="1" applyFont="1" applyAlignment="1">
      <alignment/>
    </xf>
    <xf numFmtId="21" fontId="14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164" fontId="2" fillId="0" borderId="1" xfId="17" applyNumberFormat="1" applyFont="1" applyBorder="1" applyAlignment="1">
      <alignment/>
    </xf>
    <xf numFmtId="21" fontId="15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21" fontId="0" fillId="0" borderId="1" xfId="0" applyNumberFormat="1" applyBorder="1" applyAlignment="1" applyProtection="1">
      <alignment/>
      <protection locked="0"/>
    </xf>
    <xf numFmtId="45" fontId="10" fillId="0" borderId="1" xfId="0" applyNumberFormat="1" applyFont="1" applyBorder="1" applyAlignment="1" applyProtection="1">
      <alignment/>
      <protection locked="0"/>
    </xf>
    <xf numFmtId="21" fontId="11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169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21" fontId="0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1" fillId="3" borderId="1" xfId="0" applyFont="1" applyFill="1" applyBorder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164" fontId="8" fillId="0" borderId="1" xfId="17" applyNumberFormat="1" applyFont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171" fontId="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171" fontId="6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72" fontId="2" fillId="0" borderId="1" xfId="0" applyNumberFormat="1" applyFont="1" applyFill="1" applyBorder="1" applyAlignment="1">
      <alignment horizontal="center" vertical="top"/>
    </xf>
    <xf numFmtId="21" fontId="0" fillId="0" borderId="1" xfId="0" applyNumberFormat="1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21" fontId="0" fillId="0" borderId="1" xfId="0" applyNumberFormat="1" applyBorder="1" applyAlignment="1" applyProtection="1">
      <alignment vertical="top"/>
      <protection locked="0"/>
    </xf>
    <xf numFmtId="45" fontId="10" fillId="0" borderId="1" xfId="0" applyNumberFormat="1" applyFont="1" applyBorder="1" applyAlignment="1" applyProtection="1">
      <alignment vertical="top"/>
      <protection locked="0"/>
    </xf>
    <xf numFmtId="21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5" fontId="0" fillId="0" borderId="1" xfId="0" applyNumberFormat="1" applyBorder="1" applyAlignment="1">
      <alignment vertical="top"/>
    </xf>
    <xf numFmtId="21" fontId="1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164" fontId="2" fillId="0" borderId="1" xfId="17" applyNumberFormat="1" applyFont="1" applyBorder="1" applyAlignment="1">
      <alignment vertical="top"/>
    </xf>
    <xf numFmtId="21" fontId="15" fillId="0" borderId="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4" borderId="3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right"/>
    </xf>
    <xf numFmtId="22" fontId="9" fillId="0" borderId="0" xfId="0" applyNumberFormat="1" applyFont="1" applyAlignment="1">
      <alignment horizontal="left"/>
    </xf>
    <xf numFmtId="172" fontId="2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8;&#1091;&#1087;&#1087;&#1072;\3%20&#1082;&#1083;\mand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ротокол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Жеребьевка"/>
    </sheetNames>
    <sheetDataSet>
      <sheetData sheetId="0">
        <row r="8">
          <cell r="B8">
            <v>40341</v>
          </cell>
          <cell r="E8" t="str">
            <v>Городищенский р-н, ДОЛ "Мечта"</v>
          </cell>
        </row>
        <row r="17">
          <cell r="F17" t="str">
            <v>Чулин А.В., СС1К, г. Пенза</v>
          </cell>
        </row>
        <row r="18">
          <cell r="F18" t="str">
            <v>Кознова А.В., СС2К, г. Пенза</v>
          </cell>
        </row>
      </sheetData>
      <sheetData sheetId="1">
        <row r="1">
          <cell r="A1" t="str">
            <v>Комитет Пензенской области по физической культуре и спорту</v>
          </cell>
        </row>
        <row r="2">
          <cell r="A2" t="str">
            <v>Министерство образования Пензенской области</v>
          </cell>
        </row>
        <row r="3">
          <cell r="A3" t="str">
            <v>ГБОУДОД Пензенская областная станция юных туристов</v>
          </cell>
        </row>
        <row r="4">
          <cell r="A4" t="str">
            <v>Кубок Пензенской области по спортивному туризму 
Дисциплина дистанции-пешеходные</v>
          </cell>
        </row>
        <row r="5">
          <cell r="A5" t="str">
            <v>Класс дистанций - 3</v>
          </cell>
        </row>
      </sheetData>
      <sheetData sheetId="2">
        <row r="1">
          <cell r="D1">
            <v>2</v>
          </cell>
        </row>
        <row r="2">
          <cell r="D2">
            <v>38</v>
          </cell>
        </row>
        <row r="4">
          <cell r="D4" t="str">
            <v>ЦДЮТиЭ (СОШ № 69)</v>
          </cell>
        </row>
        <row r="15">
          <cell r="AC15" t="str">
            <v>Чистяков Иван (2), Поляков Роман (3), Елина Ирина (2),   Васильева Кристина (2),   </v>
          </cell>
        </row>
        <row r="16">
          <cell r="AC16">
            <v>10</v>
          </cell>
        </row>
      </sheetData>
      <sheetData sheetId="4">
        <row r="1">
          <cell r="D1">
            <v>3</v>
          </cell>
        </row>
        <row r="2">
          <cell r="D2">
            <v>36</v>
          </cell>
        </row>
        <row r="4">
          <cell r="D4" t="str">
            <v>Зебра - 2</v>
          </cell>
        </row>
        <row r="15">
          <cell r="AC15" t="str">
            <v>Никонов Сергей (2), Мякиньков Павел (2), Ахмеров Ринат (3), Сучилина Ирина (1),     </v>
          </cell>
        </row>
        <row r="16">
          <cell r="AC16">
            <v>17</v>
          </cell>
        </row>
      </sheetData>
      <sheetData sheetId="5">
        <row r="1">
          <cell r="D1">
            <v>3</v>
          </cell>
        </row>
        <row r="2">
          <cell r="D2">
            <v>33</v>
          </cell>
        </row>
        <row r="4">
          <cell r="D4" t="str">
            <v>Экстрим</v>
          </cell>
        </row>
        <row r="15">
          <cell r="AC15" t="str">
            <v>Авдонина Ольга (1), Гречихин Илья (1), Морозов Алексей (3), Коновалов Дмитрий (1),     </v>
          </cell>
        </row>
        <row r="16">
          <cell r="AC16">
            <v>31</v>
          </cell>
        </row>
      </sheetData>
      <sheetData sheetId="6">
        <row r="1">
          <cell r="D1">
            <v>3</v>
          </cell>
        </row>
        <row r="2">
          <cell r="D2">
            <v>37</v>
          </cell>
        </row>
        <row r="4">
          <cell r="D4" t="str">
            <v>Путь-3</v>
          </cell>
        </row>
        <row r="15">
          <cell r="AC15" t="str">
            <v> Лазутов Евгений (3),   Развозжаева Ангелина (3), Овтин Артём (2), Пронькин Илья (2),  </v>
          </cell>
        </row>
        <row r="16">
          <cell r="AC16">
            <v>8</v>
          </cell>
        </row>
      </sheetData>
      <sheetData sheetId="7">
        <row r="1">
          <cell r="D1">
            <v>5</v>
          </cell>
        </row>
        <row r="2">
          <cell r="D2">
            <v>31</v>
          </cell>
        </row>
        <row r="4">
          <cell r="D4" t="str">
            <v>ЦДЮТиЭ</v>
          </cell>
        </row>
        <row r="15">
          <cell r="AC15" t="str">
            <v>Безяев Дмитрий (кмс),   Макарова Евгения (кмс), Селюкин Александр (кмс), Сурков Андрей (кмс),   </v>
          </cell>
        </row>
        <row r="16">
          <cell r="AC16">
            <v>120</v>
          </cell>
        </row>
      </sheetData>
      <sheetData sheetId="8">
        <row r="1">
          <cell r="D1">
            <v>5</v>
          </cell>
        </row>
        <row r="2">
          <cell r="D2">
            <v>34</v>
          </cell>
        </row>
        <row r="4">
          <cell r="D4" t="str">
            <v>Экстрим _Альптур</v>
          </cell>
        </row>
        <row r="15">
          <cell r="AC15" t="str">
            <v>Попова Светлана (1), Каргин Богдан (1), Гречихин Алексей (2), Семенчев Сергей (3),     </v>
          </cell>
        </row>
        <row r="16">
          <cell r="AC16">
            <v>24</v>
          </cell>
        </row>
      </sheetData>
      <sheetData sheetId="9">
        <row r="1">
          <cell r="D1">
            <v>5</v>
          </cell>
        </row>
        <row r="2">
          <cell r="D2">
            <v>32</v>
          </cell>
        </row>
        <row r="4">
          <cell r="D4" t="str">
            <v>Зебра</v>
          </cell>
        </row>
        <row r="15">
          <cell r="AC15" t="str">
            <v> Скубашевский Павел (кмс), Мастерова Дарья (2), Безруков Алексей (1), Сироткина Елена (3),    </v>
          </cell>
        </row>
        <row r="16">
          <cell r="AC16">
            <v>44</v>
          </cell>
        </row>
      </sheetData>
      <sheetData sheetId="10">
        <row r="1">
          <cell r="D1">
            <v>5</v>
          </cell>
        </row>
        <row r="2">
          <cell r="D2">
            <v>35</v>
          </cell>
        </row>
        <row r="4">
          <cell r="D4" t="str">
            <v>Нон-Стоп-1</v>
          </cell>
        </row>
        <row r="15">
          <cell r="AC15" t="str">
            <v>Семейкин Леонид (1), Кондратьев Евгений (1),   Гудожникова Ева (2), Рязанцева Анна (3),   </v>
          </cell>
        </row>
        <row r="16">
          <cell r="AC16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15"/>
  <sheetViews>
    <sheetView tabSelected="1" zoomScale="120" zoomScaleNormal="120" workbookViewId="0" topLeftCell="A1">
      <selection activeCell="AM13" sqref="AM13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hidden="1" customWidth="1"/>
    <col min="4" max="4" width="2.625" style="2" hidden="1" customWidth="1" outlineLevel="1"/>
    <col min="5" max="7" width="2.75390625" style="2" hidden="1" customWidth="1" outlineLevel="1"/>
    <col min="8" max="8" width="20.625" style="0" customWidth="1" collapsed="1"/>
    <col min="9" max="9" width="16.25390625" style="0" customWidth="1"/>
    <col min="10" max="10" width="3.625" style="0" hidden="1" customWidth="1" outlineLevel="1"/>
    <col min="11" max="11" width="4.00390625" style="0" hidden="1" customWidth="1" outlineLevel="1"/>
    <col min="12" max="12" width="7.25390625" style="0" hidden="1" customWidth="1" collapsed="1"/>
    <col min="13" max="18" width="3.625" style="0" customWidth="1"/>
    <col min="19" max="24" width="3.625" style="0" hidden="1" customWidth="1"/>
    <col min="25" max="25" width="7.25390625" style="0" hidden="1" customWidth="1"/>
    <col min="26" max="26" width="4.875" style="0" hidden="1" customWidth="1"/>
    <col min="27" max="27" width="7.12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9.00390625" style="0" customWidth="1"/>
    <col min="32" max="32" width="2.75390625" style="2" hidden="1" customWidth="1"/>
    <col min="33" max="33" width="3.375" style="0" customWidth="1"/>
    <col min="34" max="34" width="6.00390625" style="0" hidden="1" customWidth="1" outlineLevel="1"/>
    <col min="35" max="35" width="4.625" style="0" hidden="1" customWidth="1" outlineLevel="1"/>
    <col min="36" max="36" width="4.00390625" style="0" hidden="1" customWidth="1" outlineLevel="1"/>
    <col min="37" max="37" width="7.125" style="0" customWidth="1" collapsed="1"/>
    <col min="38" max="38" width="7.875" style="0" hidden="1" customWidth="1" outlineLevel="1"/>
    <col min="39" max="39" width="9.125" style="0" customWidth="1" collapsed="1"/>
  </cols>
  <sheetData>
    <row r="1" spans="1:37" ht="14.25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7" ht="14.25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14.25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32.25" customHeight="1">
      <c r="A4" s="47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ht="18.75" customHeight="1">
      <c r="A5" s="44" t="s">
        <v>37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15.75" customHeight="1">
      <c r="A6" s="45" t="s">
        <v>55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1:37" ht="12.75">
      <c r="A7" s="43">
        <v>40340</v>
      </c>
      <c r="B7" s="43"/>
      <c r="C7" s="43"/>
      <c r="D7" s="43"/>
      <c r="E7" s="43"/>
      <c r="F7" s="43"/>
      <c r="G7" s="43"/>
      <c r="H7" s="43"/>
      <c r="I7" s="20" t="s">
        <v>34</v>
      </c>
      <c r="J7" s="23"/>
      <c r="K7" s="1"/>
      <c r="L7" s="1"/>
      <c r="M7" s="1"/>
      <c r="N7" s="1" t="s">
        <v>40</v>
      </c>
      <c r="O7" s="1"/>
      <c r="S7" s="21"/>
      <c r="AA7" t="s">
        <v>47</v>
      </c>
      <c r="AD7" s="13" t="s">
        <v>33</v>
      </c>
      <c r="AE7" s="28">
        <v>0.041666666666666664</v>
      </c>
      <c r="AF7" s="14" t="s">
        <v>33</v>
      </c>
      <c r="AK7" s="29" t="s">
        <v>56</v>
      </c>
    </row>
    <row r="8" spans="1:38" s="3" customFormat="1" ht="44.25" customHeight="1">
      <c r="A8" s="4" t="s">
        <v>0</v>
      </c>
      <c r="C8" s="4" t="s">
        <v>3</v>
      </c>
      <c r="D8" s="5" t="s">
        <v>4</v>
      </c>
      <c r="E8" s="5" t="s">
        <v>5</v>
      </c>
      <c r="F8" s="5" t="s">
        <v>27</v>
      </c>
      <c r="G8" s="16" t="s">
        <v>35</v>
      </c>
      <c r="H8" s="4" t="s">
        <v>25</v>
      </c>
      <c r="I8" s="4" t="s">
        <v>2</v>
      </c>
      <c r="J8" s="5" t="s">
        <v>1</v>
      </c>
      <c r="K8" s="5" t="s">
        <v>6</v>
      </c>
      <c r="L8" s="4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12</v>
      </c>
      <c r="R8" s="5" t="s">
        <v>13</v>
      </c>
      <c r="S8" s="5" t="s">
        <v>14</v>
      </c>
      <c r="T8" s="5" t="s">
        <v>28</v>
      </c>
      <c r="U8" s="5" t="s">
        <v>29</v>
      </c>
      <c r="V8" s="5" t="s">
        <v>30</v>
      </c>
      <c r="W8" s="5" t="s">
        <v>31</v>
      </c>
      <c r="X8" s="5" t="s">
        <v>32</v>
      </c>
      <c r="Y8" s="4" t="s">
        <v>15</v>
      </c>
      <c r="Z8" s="5" t="s">
        <v>16</v>
      </c>
      <c r="AA8" s="5" t="s">
        <v>17</v>
      </c>
      <c r="AB8" s="5" t="s">
        <v>18</v>
      </c>
      <c r="AC8" s="5" t="s">
        <v>19</v>
      </c>
      <c r="AD8" s="5" t="s">
        <v>20</v>
      </c>
      <c r="AE8" s="5" t="s">
        <v>20</v>
      </c>
      <c r="AF8" s="5" t="s">
        <v>26</v>
      </c>
      <c r="AG8" s="5" t="s">
        <v>21</v>
      </c>
      <c r="AH8" s="6" t="s">
        <v>22</v>
      </c>
      <c r="AI8" s="6" t="s">
        <v>23</v>
      </c>
      <c r="AJ8" s="6" t="s">
        <v>24</v>
      </c>
      <c r="AK8" s="4" t="s">
        <v>45</v>
      </c>
      <c r="AL8" s="17" t="s">
        <v>36</v>
      </c>
    </row>
    <row r="9" spans="1:38" ht="12.75">
      <c r="A9" s="30">
        <v>1</v>
      </c>
      <c r="B9" s="31" t="s">
        <v>57</v>
      </c>
      <c r="C9" s="32">
        <v>361</v>
      </c>
      <c r="D9" s="33">
        <v>2</v>
      </c>
      <c r="E9" s="33" t="s">
        <v>58</v>
      </c>
      <c r="F9" s="33">
        <v>3</v>
      </c>
      <c r="G9" s="33">
        <v>4</v>
      </c>
      <c r="H9" s="31" t="s">
        <v>59</v>
      </c>
      <c r="I9" s="24" t="s">
        <v>60</v>
      </c>
      <c r="J9" s="34">
        <v>2</v>
      </c>
      <c r="K9" s="24">
        <v>3</v>
      </c>
      <c r="L9" s="37">
        <v>0.03344907407407407</v>
      </c>
      <c r="M9" s="22"/>
      <c r="N9" s="25"/>
      <c r="O9" s="25"/>
      <c r="P9" s="22"/>
      <c r="Q9" s="22">
        <v>10</v>
      </c>
      <c r="R9" s="22"/>
      <c r="S9" s="22"/>
      <c r="T9" s="22"/>
      <c r="U9" s="22"/>
      <c r="V9" s="22"/>
      <c r="W9" s="22"/>
      <c r="X9" s="22"/>
      <c r="Y9" s="26">
        <v>0.04428240740740741</v>
      </c>
      <c r="Z9" s="27"/>
      <c r="AA9" s="11">
        <v>0.01083333333333334</v>
      </c>
      <c r="AB9" s="12">
        <v>10</v>
      </c>
      <c r="AC9" s="15">
        <v>0</v>
      </c>
      <c r="AD9" s="8">
        <v>0.012569444444444453</v>
      </c>
      <c r="AE9" s="9">
        <v>0.012569444444444453</v>
      </c>
      <c r="AF9" s="10">
        <v>0</v>
      </c>
      <c r="AG9" s="38">
        <v>1</v>
      </c>
      <c r="AH9" s="18">
        <v>1</v>
      </c>
      <c r="AI9" s="22"/>
      <c r="AJ9" s="22"/>
      <c r="AK9" s="40">
        <v>100</v>
      </c>
      <c r="AL9" s="19">
        <v>0</v>
      </c>
    </row>
    <row r="10" spans="1:38" ht="12.75">
      <c r="A10" s="30">
        <v>2</v>
      </c>
      <c r="B10" s="31" t="s">
        <v>61</v>
      </c>
      <c r="C10" s="32">
        <v>372</v>
      </c>
      <c r="D10" s="33">
        <v>2</v>
      </c>
      <c r="E10" s="33" t="s">
        <v>58</v>
      </c>
      <c r="F10" s="33">
        <v>5</v>
      </c>
      <c r="G10" s="33">
        <v>4</v>
      </c>
      <c r="H10" s="31" t="s">
        <v>62</v>
      </c>
      <c r="I10" s="24" t="s">
        <v>60</v>
      </c>
      <c r="J10" s="34">
        <v>2</v>
      </c>
      <c r="K10" s="24">
        <v>3</v>
      </c>
      <c r="L10" s="37">
        <v>0.05486111111111111</v>
      </c>
      <c r="M10" s="22"/>
      <c r="N10" s="22"/>
      <c r="O10" s="22">
        <v>3</v>
      </c>
      <c r="P10" s="22"/>
      <c r="Q10" s="22">
        <v>3</v>
      </c>
      <c r="R10" s="22"/>
      <c r="S10" s="22"/>
      <c r="T10" s="22"/>
      <c r="U10" s="22"/>
      <c r="V10" s="22"/>
      <c r="W10" s="22"/>
      <c r="X10" s="22"/>
      <c r="Y10" s="26">
        <v>0.07001157407407409</v>
      </c>
      <c r="Z10" s="27"/>
      <c r="AA10" s="11">
        <v>0.015150462962962977</v>
      </c>
      <c r="AB10" s="12">
        <v>6</v>
      </c>
      <c r="AC10" s="15">
        <v>0</v>
      </c>
      <c r="AD10" s="8">
        <v>0.016192129629629643</v>
      </c>
      <c r="AE10" s="9">
        <v>0.016192129629629643</v>
      </c>
      <c r="AF10" s="10">
        <v>0</v>
      </c>
      <c r="AG10" s="38">
        <v>2</v>
      </c>
      <c r="AH10" s="18">
        <v>1.2882136279926337</v>
      </c>
      <c r="AI10" s="22"/>
      <c r="AJ10" s="22"/>
      <c r="AK10" s="40" t="s">
        <v>46</v>
      </c>
      <c r="AL10" s="19">
        <v>0.0036226851851851906</v>
      </c>
    </row>
    <row r="13" spans="9:27" ht="12.75" outlineLevel="1">
      <c r="I13" t="s">
        <v>38</v>
      </c>
      <c r="AA13" t="s">
        <v>63</v>
      </c>
    </row>
    <row r="14" ht="12.75" outlineLevel="1"/>
    <row r="15" spans="9:27" ht="12.75">
      <c r="I15" t="s">
        <v>39</v>
      </c>
      <c r="AA15" t="s">
        <v>64</v>
      </c>
    </row>
  </sheetData>
  <sheetProtection formatColumns="0" formatRows="0" deleteColumns="0" deleteRows="0" sort="0" autoFilter="0"/>
  <autoFilter ref="A8:Z10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1" fitToWidth="1" horizontalDpi="600" verticalDpi="600" orientation="portrait" paperSize="9" scale="99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18"/>
  <sheetViews>
    <sheetView zoomScale="120" zoomScaleNormal="120" workbookViewId="0" topLeftCell="A1">
      <selection activeCell="H14" sqref="H14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hidden="1" customWidth="1"/>
    <col min="4" max="4" width="2.625" style="2" hidden="1" customWidth="1" outlineLevel="1"/>
    <col min="5" max="7" width="2.75390625" style="2" hidden="1" customWidth="1" outlineLevel="1"/>
    <col min="8" max="8" width="20.625" style="0" customWidth="1" collapsed="1"/>
    <col min="9" max="9" width="13.875" style="0" customWidth="1"/>
    <col min="10" max="10" width="3.625" style="0" hidden="1" customWidth="1" outlineLevel="1"/>
    <col min="11" max="11" width="4.00390625" style="0" hidden="1" customWidth="1" outlineLevel="1"/>
    <col min="12" max="12" width="7.25390625" style="0" hidden="1" customWidth="1" collapsed="1"/>
    <col min="13" max="18" width="3.625" style="0" customWidth="1"/>
    <col min="19" max="24" width="3.625" style="0" hidden="1" customWidth="1"/>
    <col min="25" max="25" width="7.25390625" style="0" hidden="1" customWidth="1"/>
    <col min="26" max="26" width="4.875" style="0" hidden="1" customWidth="1"/>
    <col min="27" max="27" width="8.12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8.625" style="0" customWidth="1"/>
    <col min="32" max="32" width="2.75390625" style="2" hidden="1" customWidth="1"/>
    <col min="33" max="33" width="3.375" style="0" customWidth="1"/>
    <col min="34" max="34" width="6.00390625" style="0" hidden="1" customWidth="1" outlineLevel="1"/>
    <col min="35" max="35" width="4.625" style="0" hidden="1" customWidth="1" outlineLevel="1"/>
    <col min="36" max="36" width="4.00390625" style="0" hidden="1" customWidth="1" outlineLevel="1"/>
    <col min="37" max="37" width="6.875" style="0" customWidth="1" collapsed="1"/>
    <col min="38" max="38" width="7.875" style="0" hidden="1" customWidth="1" outlineLevel="1"/>
    <col min="39" max="39" width="9.125" style="0" customWidth="1" collapsed="1"/>
  </cols>
  <sheetData>
    <row r="1" spans="1:37" ht="14.25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7" ht="14.25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14.25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32.25" customHeight="1">
      <c r="A4" s="47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ht="18.75" customHeight="1">
      <c r="A5" s="44" t="s">
        <v>37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15.75" customHeight="1">
      <c r="A6" s="45" t="s">
        <v>55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1:37" ht="12.75">
      <c r="A7" s="43">
        <v>40340</v>
      </c>
      <c r="B7" s="43"/>
      <c r="C7" s="43"/>
      <c r="D7" s="43"/>
      <c r="E7" s="43"/>
      <c r="F7" s="43"/>
      <c r="G7" s="43"/>
      <c r="H7" s="43"/>
      <c r="I7" s="20" t="s">
        <v>34</v>
      </c>
      <c r="J7" s="23"/>
      <c r="K7" s="1"/>
      <c r="L7" s="1"/>
      <c r="M7" s="1"/>
      <c r="N7" s="1" t="s">
        <v>40</v>
      </c>
      <c r="O7" s="1"/>
      <c r="S7" s="21"/>
      <c r="AA7" t="s">
        <v>48</v>
      </c>
      <c r="AD7" s="13" t="s">
        <v>33</v>
      </c>
      <c r="AE7" s="28">
        <v>0.041666666666666664</v>
      </c>
      <c r="AF7" s="14" t="s">
        <v>33</v>
      </c>
      <c r="AK7" s="29" t="s">
        <v>56</v>
      </c>
    </row>
    <row r="8" spans="1:38" s="3" customFormat="1" ht="44.25" customHeight="1">
      <c r="A8" s="4" t="s">
        <v>0</v>
      </c>
      <c r="C8" s="4" t="s">
        <v>3</v>
      </c>
      <c r="D8" s="5" t="s">
        <v>4</v>
      </c>
      <c r="E8" s="5" t="s">
        <v>5</v>
      </c>
      <c r="F8" s="5" t="s">
        <v>27</v>
      </c>
      <c r="G8" s="16" t="s">
        <v>35</v>
      </c>
      <c r="H8" s="4" t="s">
        <v>25</v>
      </c>
      <c r="I8" s="4" t="s">
        <v>2</v>
      </c>
      <c r="J8" s="5" t="s">
        <v>1</v>
      </c>
      <c r="K8" s="5" t="s">
        <v>6</v>
      </c>
      <c r="L8" s="4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12</v>
      </c>
      <c r="R8" s="5" t="s">
        <v>13</v>
      </c>
      <c r="S8" s="5" t="s">
        <v>14</v>
      </c>
      <c r="T8" s="5" t="s">
        <v>28</v>
      </c>
      <c r="U8" s="5" t="s">
        <v>29</v>
      </c>
      <c r="V8" s="5" t="s">
        <v>30</v>
      </c>
      <c r="W8" s="5" t="s">
        <v>31</v>
      </c>
      <c r="X8" s="5" t="s">
        <v>32</v>
      </c>
      <c r="Y8" s="4" t="s">
        <v>15</v>
      </c>
      <c r="Z8" s="5" t="s">
        <v>16</v>
      </c>
      <c r="AA8" s="5" t="s">
        <v>17</v>
      </c>
      <c r="AB8" s="5" t="s">
        <v>18</v>
      </c>
      <c r="AC8" s="5" t="s">
        <v>19</v>
      </c>
      <c r="AD8" s="5" t="s">
        <v>20</v>
      </c>
      <c r="AE8" s="5" t="s">
        <v>20</v>
      </c>
      <c r="AF8" s="5" t="s">
        <v>26</v>
      </c>
      <c r="AG8" s="5" t="s">
        <v>21</v>
      </c>
      <c r="AH8" s="6" t="s">
        <v>22</v>
      </c>
      <c r="AI8" s="6" t="s">
        <v>23</v>
      </c>
      <c r="AJ8" s="6" t="s">
        <v>24</v>
      </c>
      <c r="AK8" s="4" t="s">
        <v>45</v>
      </c>
      <c r="AL8" s="17" t="s">
        <v>36</v>
      </c>
    </row>
    <row r="9" spans="1:38" ht="12.75">
      <c r="A9" s="30">
        <v>1</v>
      </c>
      <c r="B9" s="31" t="s">
        <v>65</v>
      </c>
      <c r="C9" s="32">
        <v>382</v>
      </c>
      <c r="D9" s="33">
        <v>3</v>
      </c>
      <c r="E9" s="33" t="s">
        <v>58</v>
      </c>
      <c r="F9" s="33">
        <v>4</v>
      </c>
      <c r="G9" s="33">
        <v>8</v>
      </c>
      <c r="H9" s="31" t="s">
        <v>66</v>
      </c>
      <c r="I9" s="24" t="s">
        <v>67</v>
      </c>
      <c r="J9" s="34">
        <v>1</v>
      </c>
      <c r="K9" s="24">
        <v>10</v>
      </c>
      <c r="L9" s="37">
        <v>0.06388888888888888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6">
        <v>0.07299768518518518</v>
      </c>
      <c r="Z9" s="27"/>
      <c r="AA9" s="11">
        <v>0.009108796296296295</v>
      </c>
      <c r="AB9" s="12">
        <v>0</v>
      </c>
      <c r="AC9" s="15">
        <v>0</v>
      </c>
      <c r="AD9" s="8">
        <v>0.009108796296296295</v>
      </c>
      <c r="AE9" s="9">
        <v>0.009108796296296295</v>
      </c>
      <c r="AF9" s="10">
        <v>0</v>
      </c>
      <c r="AG9" s="38">
        <v>1</v>
      </c>
      <c r="AH9" s="41">
        <v>1</v>
      </c>
      <c r="AI9" s="40"/>
      <c r="AJ9" s="40"/>
      <c r="AK9" s="40">
        <v>100</v>
      </c>
      <c r="AL9" s="19">
        <v>0</v>
      </c>
    </row>
    <row r="10" spans="1:38" ht="12.75">
      <c r="A10" s="30">
        <v>2</v>
      </c>
      <c r="B10" s="35" t="s">
        <v>68</v>
      </c>
      <c r="C10" s="32">
        <v>311</v>
      </c>
      <c r="D10" s="33">
        <v>3</v>
      </c>
      <c r="E10" s="33" t="s">
        <v>58</v>
      </c>
      <c r="F10" s="33">
        <v>1</v>
      </c>
      <c r="G10" s="33">
        <v>9</v>
      </c>
      <c r="H10" s="31" t="s">
        <v>69</v>
      </c>
      <c r="I10" s="24" t="s">
        <v>70</v>
      </c>
      <c r="J10" s="34">
        <v>1</v>
      </c>
      <c r="K10" s="24">
        <v>10</v>
      </c>
      <c r="L10" s="37">
        <v>0.05277777777777778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6">
        <v>0.06197916666666667</v>
      </c>
      <c r="Z10" s="27"/>
      <c r="AA10" s="11">
        <v>0.009201388888888891</v>
      </c>
      <c r="AB10" s="12">
        <v>0</v>
      </c>
      <c r="AC10" s="15">
        <v>0</v>
      </c>
      <c r="AD10" s="8">
        <v>0.009201388888888891</v>
      </c>
      <c r="AE10" s="9">
        <v>0.009201388888888891</v>
      </c>
      <c r="AF10" s="10">
        <v>0</v>
      </c>
      <c r="AG10" s="38">
        <v>2</v>
      </c>
      <c r="AH10" s="41">
        <v>1.0101651842439647</v>
      </c>
      <c r="AI10" s="40"/>
      <c r="AJ10" s="40"/>
      <c r="AK10" s="40">
        <v>95</v>
      </c>
      <c r="AL10" s="19">
        <v>9.25925925925955E-05</v>
      </c>
    </row>
    <row r="11" spans="1:38" ht="12.75">
      <c r="A11" s="30">
        <v>3</v>
      </c>
      <c r="B11" s="31" t="s">
        <v>71</v>
      </c>
      <c r="C11" s="32">
        <v>351</v>
      </c>
      <c r="D11" s="33">
        <v>3</v>
      </c>
      <c r="E11" s="33" t="s">
        <v>58</v>
      </c>
      <c r="F11" s="33">
        <v>4</v>
      </c>
      <c r="G11" s="33">
        <v>5</v>
      </c>
      <c r="H11" s="31" t="s">
        <v>72</v>
      </c>
      <c r="I11" s="24" t="s">
        <v>73</v>
      </c>
      <c r="J11" s="34">
        <v>2</v>
      </c>
      <c r="K11" s="24">
        <v>3</v>
      </c>
      <c r="L11" s="37">
        <v>0.06180555555555556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6">
        <v>0.07258101851851852</v>
      </c>
      <c r="Z11" s="27"/>
      <c r="AA11" s="11">
        <v>0.010775462962962959</v>
      </c>
      <c r="AB11" s="12">
        <v>0</v>
      </c>
      <c r="AC11" s="15">
        <v>0</v>
      </c>
      <c r="AD11" s="8">
        <v>0.010775462962962959</v>
      </c>
      <c r="AE11" s="9">
        <v>0.010775462962962959</v>
      </c>
      <c r="AF11" s="10">
        <v>0</v>
      </c>
      <c r="AG11" s="38">
        <v>3</v>
      </c>
      <c r="AH11" s="41">
        <v>1.1829733163913592</v>
      </c>
      <c r="AI11" s="40"/>
      <c r="AJ11" s="40"/>
      <c r="AK11" s="40">
        <v>91</v>
      </c>
      <c r="AL11" s="19">
        <v>0.0016666666666666635</v>
      </c>
    </row>
    <row r="12" spans="1:38" ht="12.75">
      <c r="A12" s="30">
        <v>4</v>
      </c>
      <c r="B12" s="31" t="s">
        <v>74</v>
      </c>
      <c r="C12" s="32">
        <v>391</v>
      </c>
      <c r="D12" s="33">
        <v>3</v>
      </c>
      <c r="E12" s="33" t="s">
        <v>58</v>
      </c>
      <c r="F12" s="33">
        <v>5</v>
      </c>
      <c r="G12" s="33">
        <v>5</v>
      </c>
      <c r="H12" s="31" t="s">
        <v>75</v>
      </c>
      <c r="I12" s="39" t="s">
        <v>73</v>
      </c>
      <c r="J12" s="34">
        <v>3</v>
      </c>
      <c r="K12" s="24">
        <v>1</v>
      </c>
      <c r="L12" s="37">
        <v>0.07777777777777778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6">
        <v>0.08989583333333334</v>
      </c>
      <c r="Z12" s="27"/>
      <c r="AA12" s="11">
        <v>0.012118055555555562</v>
      </c>
      <c r="AB12" s="12">
        <v>0</v>
      </c>
      <c r="AC12" s="15">
        <v>0</v>
      </c>
      <c r="AD12" s="8">
        <v>0.012118055555555562</v>
      </c>
      <c r="AE12" s="9">
        <v>0.012118055555555562</v>
      </c>
      <c r="AF12" s="10">
        <v>0</v>
      </c>
      <c r="AG12" s="38">
        <v>4</v>
      </c>
      <c r="AH12" s="41">
        <v>1.3303684879288447</v>
      </c>
      <c r="AI12" s="40"/>
      <c r="AJ12" s="40"/>
      <c r="AK12" s="40" t="s">
        <v>46</v>
      </c>
      <c r="AL12" s="19">
        <v>0.003009259259259267</v>
      </c>
    </row>
    <row r="13" spans="1:38" ht="12.75">
      <c r="A13" s="30">
        <v>5</v>
      </c>
      <c r="B13" s="31" t="s">
        <v>76</v>
      </c>
      <c r="C13" s="32">
        <v>321</v>
      </c>
      <c r="D13" s="33">
        <v>3</v>
      </c>
      <c r="E13" s="33" t="s">
        <v>58</v>
      </c>
      <c r="F13" s="33">
        <v>1</v>
      </c>
      <c r="G13" s="33">
        <v>7</v>
      </c>
      <c r="H13" s="31" t="s">
        <v>77</v>
      </c>
      <c r="I13" s="24" t="s">
        <v>78</v>
      </c>
      <c r="J13" s="34">
        <v>3</v>
      </c>
      <c r="K13" s="24">
        <v>1</v>
      </c>
      <c r="L13" s="37">
        <v>0.008333333333333333</v>
      </c>
      <c r="M13" s="25"/>
      <c r="N13" s="25"/>
      <c r="O13" s="25"/>
      <c r="P13" s="22"/>
      <c r="Q13" s="22">
        <v>3</v>
      </c>
      <c r="R13" s="22"/>
      <c r="S13" s="22"/>
      <c r="T13" s="22"/>
      <c r="U13" s="22"/>
      <c r="V13" s="22"/>
      <c r="W13" s="22"/>
      <c r="X13" s="22"/>
      <c r="Y13" s="26">
        <v>0.02337962962962963</v>
      </c>
      <c r="Z13" s="27"/>
      <c r="AA13" s="11">
        <v>0.015046296296296295</v>
      </c>
      <c r="AB13" s="12">
        <v>3</v>
      </c>
      <c r="AC13" s="15">
        <v>0</v>
      </c>
      <c r="AD13" s="8">
        <v>0.015567129629629629</v>
      </c>
      <c r="AE13" s="9">
        <v>0.015567129629629629</v>
      </c>
      <c r="AF13" s="10">
        <v>0</v>
      </c>
      <c r="AG13" s="38">
        <v>5</v>
      </c>
      <c r="AH13" s="41">
        <v>1.7090216010165185</v>
      </c>
      <c r="AI13" s="40"/>
      <c r="AJ13" s="40"/>
      <c r="AK13" s="40">
        <v>87</v>
      </c>
      <c r="AL13" s="19">
        <v>0.006458333333333333</v>
      </c>
    </row>
    <row r="16" spans="9:27" ht="12.75" outlineLevel="1">
      <c r="I16" t="s">
        <v>38</v>
      </c>
      <c r="AA16" t="s">
        <v>63</v>
      </c>
    </row>
    <row r="17" ht="12.75" outlineLevel="1"/>
    <row r="18" spans="9:27" ht="12.75">
      <c r="I18" t="s">
        <v>39</v>
      </c>
      <c r="AA18" t="s">
        <v>64</v>
      </c>
    </row>
  </sheetData>
  <sheetProtection formatColumns="0" formatRows="0" deleteColumns="0" deleteRows="0" sort="0" autoFilter="0"/>
  <autoFilter ref="A8:Z13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portrait" paperSize="9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19"/>
  <sheetViews>
    <sheetView zoomScale="120" zoomScaleNormal="120" workbookViewId="0" topLeftCell="A1">
      <selection activeCell="H18" sqref="H18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customWidth="1"/>
    <col min="4" max="4" width="2.625" style="2" hidden="1" customWidth="1" outlineLevel="1"/>
    <col min="5" max="7" width="2.75390625" style="2" hidden="1" customWidth="1" outlineLevel="1"/>
    <col min="8" max="8" width="20.625" style="0" customWidth="1" collapsed="1"/>
    <col min="9" max="9" width="16.25390625" style="0" customWidth="1"/>
    <col min="10" max="10" width="3.625" style="0" hidden="1" customWidth="1" outlineLevel="1"/>
    <col min="11" max="11" width="4.00390625" style="0" hidden="1" customWidth="1" outlineLevel="1"/>
    <col min="12" max="12" width="7.25390625" style="0" hidden="1" customWidth="1" collapsed="1"/>
    <col min="13" max="18" width="3.625" style="0" customWidth="1"/>
    <col min="19" max="24" width="3.625" style="0" hidden="1" customWidth="1"/>
    <col min="25" max="25" width="7.25390625" style="0" hidden="1" customWidth="1"/>
    <col min="26" max="26" width="4.875" style="0" hidden="1" customWidth="1"/>
    <col min="27" max="27" width="8.12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10.125" style="0" customWidth="1"/>
    <col min="32" max="32" width="2.75390625" style="2" hidden="1" customWidth="1"/>
    <col min="33" max="33" width="3.375" style="0" customWidth="1"/>
    <col min="34" max="34" width="6.00390625" style="0" hidden="1" customWidth="1" outlineLevel="1"/>
    <col min="35" max="35" width="4.625" style="0" hidden="1" customWidth="1" outlineLevel="1"/>
    <col min="36" max="36" width="4.00390625" style="0" hidden="1" customWidth="1" outlineLevel="1"/>
    <col min="37" max="37" width="7.125" style="0" customWidth="1" collapsed="1"/>
    <col min="38" max="38" width="7.875" style="0" hidden="1" customWidth="1" outlineLevel="1"/>
    <col min="39" max="39" width="9.125" style="0" customWidth="1" collapsed="1"/>
  </cols>
  <sheetData>
    <row r="1" spans="1:37" ht="14.25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7" ht="14.25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14.25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32.25" customHeight="1">
      <c r="A4" s="47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ht="18.75" customHeight="1">
      <c r="A5" s="44" t="s">
        <v>37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15.75" customHeight="1">
      <c r="A6" s="45" t="s">
        <v>55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1:37" ht="12.75">
      <c r="A7" s="43">
        <v>40340</v>
      </c>
      <c r="B7" s="43"/>
      <c r="C7" s="43"/>
      <c r="D7" s="43"/>
      <c r="E7" s="43"/>
      <c r="F7" s="43"/>
      <c r="G7" s="43"/>
      <c r="H7" s="43"/>
      <c r="I7" s="20" t="s">
        <v>34</v>
      </c>
      <c r="J7" s="23"/>
      <c r="K7" s="1"/>
      <c r="L7" s="1"/>
      <c r="M7" s="1"/>
      <c r="N7" s="1" t="s">
        <v>40</v>
      </c>
      <c r="O7" s="1"/>
      <c r="S7" s="21"/>
      <c r="AA7" t="s">
        <v>42</v>
      </c>
      <c r="AD7" s="13" t="s">
        <v>33</v>
      </c>
      <c r="AE7" s="28">
        <v>0.041666666666666664</v>
      </c>
      <c r="AF7" s="14" t="s">
        <v>33</v>
      </c>
      <c r="AK7" s="29" t="s">
        <v>56</v>
      </c>
    </row>
    <row r="8" spans="1:38" s="3" customFormat="1" ht="44.25" customHeight="1">
      <c r="A8" s="4" t="s">
        <v>0</v>
      </c>
      <c r="C8" s="4" t="s">
        <v>3</v>
      </c>
      <c r="D8" s="5" t="s">
        <v>4</v>
      </c>
      <c r="E8" s="5" t="s">
        <v>5</v>
      </c>
      <c r="F8" s="5" t="s">
        <v>27</v>
      </c>
      <c r="G8" s="16" t="s">
        <v>35</v>
      </c>
      <c r="H8" s="4" t="s">
        <v>25</v>
      </c>
      <c r="I8" s="4" t="s">
        <v>2</v>
      </c>
      <c r="J8" s="5" t="s">
        <v>1</v>
      </c>
      <c r="K8" s="5" t="s">
        <v>6</v>
      </c>
      <c r="L8" s="4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12</v>
      </c>
      <c r="R8" s="5" t="s">
        <v>13</v>
      </c>
      <c r="S8" s="5" t="s">
        <v>14</v>
      </c>
      <c r="T8" s="5" t="s">
        <v>28</v>
      </c>
      <c r="U8" s="5" t="s">
        <v>29</v>
      </c>
      <c r="V8" s="5" t="s">
        <v>30</v>
      </c>
      <c r="W8" s="5" t="s">
        <v>31</v>
      </c>
      <c r="X8" s="5" t="s">
        <v>32</v>
      </c>
      <c r="Y8" s="4" t="s">
        <v>15</v>
      </c>
      <c r="Z8" s="5" t="s">
        <v>16</v>
      </c>
      <c r="AA8" s="5" t="s">
        <v>17</v>
      </c>
      <c r="AB8" s="5" t="s">
        <v>18</v>
      </c>
      <c r="AC8" s="5" t="s">
        <v>19</v>
      </c>
      <c r="AD8" s="5" t="s">
        <v>20</v>
      </c>
      <c r="AE8" s="5" t="s">
        <v>20</v>
      </c>
      <c r="AF8" s="5" t="s">
        <v>26</v>
      </c>
      <c r="AG8" s="5" t="s">
        <v>21</v>
      </c>
      <c r="AH8" s="6" t="s">
        <v>22</v>
      </c>
      <c r="AI8" s="6" t="s">
        <v>23</v>
      </c>
      <c r="AJ8" s="6" t="s">
        <v>24</v>
      </c>
      <c r="AK8" s="4" t="s">
        <v>45</v>
      </c>
      <c r="AL8" s="17" t="s">
        <v>36</v>
      </c>
    </row>
    <row r="9" spans="1:38" ht="12.75">
      <c r="A9" s="30">
        <v>1</v>
      </c>
      <c r="B9" s="31" t="s">
        <v>79</v>
      </c>
      <c r="C9" s="32">
        <v>331</v>
      </c>
      <c r="D9" s="33">
        <v>5</v>
      </c>
      <c r="E9" s="33" t="s">
        <v>58</v>
      </c>
      <c r="F9" s="33">
        <v>4</v>
      </c>
      <c r="G9" s="33">
        <v>1</v>
      </c>
      <c r="H9" s="31" t="s">
        <v>80</v>
      </c>
      <c r="I9" s="24" t="s">
        <v>60</v>
      </c>
      <c r="J9" s="34" t="s">
        <v>81</v>
      </c>
      <c r="K9" s="24">
        <v>30</v>
      </c>
      <c r="L9" s="37">
        <v>0.051388888888888894</v>
      </c>
      <c r="M9" s="22"/>
      <c r="N9" s="22"/>
      <c r="O9" s="25"/>
      <c r="P9" s="22"/>
      <c r="Q9" s="22"/>
      <c r="R9" s="22"/>
      <c r="S9" s="22"/>
      <c r="T9" s="22"/>
      <c r="U9" s="22"/>
      <c r="V9" s="22"/>
      <c r="W9" s="22"/>
      <c r="X9" s="22"/>
      <c r="Y9" s="26">
        <v>0.06065972222222222</v>
      </c>
      <c r="Z9" s="27"/>
      <c r="AA9" s="11">
        <v>0.009270833333333325</v>
      </c>
      <c r="AB9" s="12">
        <v>0</v>
      </c>
      <c r="AC9" s="15">
        <v>0</v>
      </c>
      <c r="AD9" s="8">
        <v>0.009270833333333325</v>
      </c>
      <c r="AE9" s="9">
        <v>0.009270833333333325</v>
      </c>
      <c r="AF9" s="10">
        <v>0</v>
      </c>
      <c r="AG9" s="38">
        <v>1</v>
      </c>
      <c r="AH9" s="18">
        <v>1</v>
      </c>
      <c r="AI9" s="22"/>
      <c r="AJ9" s="22"/>
      <c r="AK9" s="40">
        <v>100</v>
      </c>
      <c r="AL9" s="19">
        <v>0</v>
      </c>
    </row>
    <row r="10" spans="1:38" ht="12.75">
      <c r="A10" s="30">
        <v>2</v>
      </c>
      <c r="B10" s="31" t="s">
        <v>82</v>
      </c>
      <c r="C10" s="32">
        <v>341</v>
      </c>
      <c r="D10" s="33">
        <v>5</v>
      </c>
      <c r="E10" s="33" t="s">
        <v>58</v>
      </c>
      <c r="F10" s="33">
        <v>5</v>
      </c>
      <c r="G10" s="33">
        <v>6</v>
      </c>
      <c r="H10" s="31" t="s">
        <v>83</v>
      </c>
      <c r="I10" s="24" t="s">
        <v>43</v>
      </c>
      <c r="J10" s="34">
        <v>2</v>
      </c>
      <c r="K10" s="24">
        <v>3</v>
      </c>
      <c r="L10" s="37">
        <v>0.07083333333333333</v>
      </c>
      <c r="M10" s="22"/>
      <c r="N10" s="22">
        <v>1</v>
      </c>
      <c r="O10" s="22">
        <v>3</v>
      </c>
      <c r="P10" s="22"/>
      <c r="Q10" s="22"/>
      <c r="R10" s="22"/>
      <c r="S10" s="22"/>
      <c r="T10" s="22"/>
      <c r="U10" s="22"/>
      <c r="V10" s="22"/>
      <c r="W10" s="22"/>
      <c r="X10" s="22"/>
      <c r="Y10" s="26">
        <v>0.07974537037037037</v>
      </c>
      <c r="Z10" s="27"/>
      <c r="AA10" s="11">
        <v>0.008912037037037038</v>
      </c>
      <c r="AB10" s="12">
        <v>4</v>
      </c>
      <c r="AC10" s="15">
        <v>0</v>
      </c>
      <c r="AD10" s="8">
        <v>0.009606481481481481</v>
      </c>
      <c r="AE10" s="9">
        <v>0.009606481481481481</v>
      </c>
      <c r="AF10" s="10">
        <v>0</v>
      </c>
      <c r="AG10" s="38">
        <v>2</v>
      </c>
      <c r="AH10" s="18">
        <v>1.0362047440699136</v>
      </c>
      <c r="AI10" s="22"/>
      <c r="AJ10" s="22"/>
      <c r="AK10" s="40">
        <v>95</v>
      </c>
      <c r="AL10" s="19">
        <v>0.0003356481481481561</v>
      </c>
    </row>
    <row r="11" spans="1:38" ht="12.75">
      <c r="A11" s="30">
        <v>3</v>
      </c>
      <c r="B11" s="31" t="s">
        <v>84</v>
      </c>
      <c r="C11" s="32">
        <v>371</v>
      </c>
      <c r="D11" s="33">
        <v>5</v>
      </c>
      <c r="E11" s="33" t="s">
        <v>58</v>
      </c>
      <c r="F11" s="33">
        <v>6</v>
      </c>
      <c r="G11" s="33">
        <v>6</v>
      </c>
      <c r="H11" s="31" t="s">
        <v>85</v>
      </c>
      <c r="I11" s="39" t="s">
        <v>43</v>
      </c>
      <c r="J11" s="34">
        <v>3</v>
      </c>
      <c r="K11" s="24">
        <v>1</v>
      </c>
      <c r="L11" s="37">
        <v>0.07430555555555556</v>
      </c>
      <c r="M11" s="22"/>
      <c r="N11" s="22">
        <v>1</v>
      </c>
      <c r="O11" s="22">
        <v>3</v>
      </c>
      <c r="P11" s="22"/>
      <c r="Q11" s="22"/>
      <c r="R11" s="22"/>
      <c r="S11" s="22"/>
      <c r="T11" s="22"/>
      <c r="U11" s="22"/>
      <c r="V11" s="22"/>
      <c r="W11" s="22"/>
      <c r="X11" s="22"/>
      <c r="Y11" s="26">
        <v>0.0840625</v>
      </c>
      <c r="Z11" s="27"/>
      <c r="AA11" s="11">
        <v>0.009756944444444443</v>
      </c>
      <c r="AB11" s="12">
        <v>4</v>
      </c>
      <c r="AC11" s="15">
        <v>0</v>
      </c>
      <c r="AD11" s="8">
        <v>0.010451388888888887</v>
      </c>
      <c r="AE11" s="9">
        <v>0.010451388888888887</v>
      </c>
      <c r="AF11" s="10">
        <v>0</v>
      </c>
      <c r="AG11" s="38">
        <v>3</v>
      </c>
      <c r="AH11" s="18">
        <v>1.1273408239700382</v>
      </c>
      <c r="AI11" s="22"/>
      <c r="AJ11" s="22"/>
      <c r="AK11" s="40" t="s">
        <v>46</v>
      </c>
      <c r="AL11" s="19">
        <v>0.0011805555555555614</v>
      </c>
    </row>
    <row r="12" spans="1:38" ht="12.75">
      <c r="A12" s="30">
        <v>4</v>
      </c>
      <c r="B12" s="31" t="s">
        <v>86</v>
      </c>
      <c r="C12" s="32">
        <v>384</v>
      </c>
      <c r="D12" s="33">
        <v>5</v>
      </c>
      <c r="E12" s="33" t="s">
        <v>58</v>
      </c>
      <c r="F12" s="33">
        <v>2</v>
      </c>
      <c r="G12" s="33">
        <v>2</v>
      </c>
      <c r="H12" s="31" t="s">
        <v>87</v>
      </c>
      <c r="I12" s="24" t="s">
        <v>88</v>
      </c>
      <c r="J12" s="34">
        <v>1</v>
      </c>
      <c r="K12" s="24">
        <v>10</v>
      </c>
      <c r="L12" s="37">
        <v>0.0125</v>
      </c>
      <c r="M12" s="22"/>
      <c r="N12" s="22"/>
      <c r="O12" s="22">
        <v>10</v>
      </c>
      <c r="P12" s="22"/>
      <c r="Q12" s="22">
        <v>20</v>
      </c>
      <c r="R12" s="22"/>
      <c r="S12" s="22"/>
      <c r="T12" s="22"/>
      <c r="U12" s="22"/>
      <c r="V12" s="22"/>
      <c r="W12" s="22"/>
      <c r="X12" s="22"/>
      <c r="Y12" s="26">
        <v>0.021458333333333333</v>
      </c>
      <c r="Z12" s="27"/>
      <c r="AA12" s="11">
        <v>0.008958333333333332</v>
      </c>
      <c r="AB12" s="12">
        <v>30</v>
      </c>
      <c r="AC12" s="15">
        <v>0</v>
      </c>
      <c r="AD12" s="8">
        <v>0.014166666666666666</v>
      </c>
      <c r="AE12" s="9">
        <v>0.014166666666666666</v>
      </c>
      <c r="AF12" s="10">
        <v>0</v>
      </c>
      <c r="AG12" s="38">
        <v>4</v>
      </c>
      <c r="AH12" s="18">
        <v>1.5280898876404507</v>
      </c>
      <c r="AI12" s="22"/>
      <c r="AJ12" s="22"/>
      <c r="AK12" s="40">
        <v>91</v>
      </c>
      <c r="AL12" s="19">
        <v>0.004895833333333341</v>
      </c>
    </row>
    <row r="13" spans="1:38" ht="12.75">
      <c r="A13" s="30">
        <v>5</v>
      </c>
      <c r="B13" s="36" t="s">
        <v>89</v>
      </c>
      <c r="C13" s="32">
        <v>312</v>
      </c>
      <c r="D13" s="33">
        <v>5</v>
      </c>
      <c r="E13" s="33" t="s">
        <v>58</v>
      </c>
      <c r="F13" s="33">
        <v>3</v>
      </c>
      <c r="G13" s="33">
        <v>3</v>
      </c>
      <c r="H13" s="31" t="s">
        <v>90</v>
      </c>
      <c r="I13" s="24" t="s">
        <v>91</v>
      </c>
      <c r="J13" s="34">
        <v>2</v>
      </c>
      <c r="K13" s="24">
        <v>3</v>
      </c>
      <c r="L13" s="37">
        <v>0.03125</v>
      </c>
      <c r="M13" s="22"/>
      <c r="N13" s="22"/>
      <c r="O13" s="22"/>
      <c r="P13" s="22"/>
      <c r="Q13" s="22">
        <v>20</v>
      </c>
      <c r="R13" s="22"/>
      <c r="S13" s="22"/>
      <c r="T13" s="22"/>
      <c r="U13" s="22"/>
      <c r="V13" s="22"/>
      <c r="W13" s="22"/>
      <c r="X13" s="22"/>
      <c r="Y13" s="26">
        <v>0.04259259259259259</v>
      </c>
      <c r="Z13" s="27"/>
      <c r="AA13" s="11">
        <v>0.011342592592592592</v>
      </c>
      <c r="AB13" s="12">
        <v>20</v>
      </c>
      <c r="AC13" s="15">
        <v>0</v>
      </c>
      <c r="AD13" s="8">
        <v>0.014814814814814814</v>
      </c>
      <c r="AE13" s="9">
        <v>0.014814814814814814</v>
      </c>
      <c r="AF13" s="10">
        <v>0</v>
      </c>
      <c r="AG13" s="38">
        <v>5</v>
      </c>
      <c r="AH13" s="18">
        <v>1.5980024968789026</v>
      </c>
      <c r="AI13" s="22"/>
      <c r="AJ13" s="22"/>
      <c r="AK13" s="40">
        <v>87</v>
      </c>
      <c r="AL13" s="19">
        <v>0.005543981481481488</v>
      </c>
    </row>
    <row r="14" spans="1:38" ht="12.75">
      <c r="A14" s="30">
        <v>6</v>
      </c>
      <c r="B14" s="31" t="s">
        <v>92</v>
      </c>
      <c r="C14" s="32">
        <v>352</v>
      </c>
      <c r="D14" s="33">
        <v>5</v>
      </c>
      <c r="E14" s="33" t="s">
        <v>58</v>
      </c>
      <c r="F14" s="33">
        <v>4</v>
      </c>
      <c r="G14" s="33">
        <v>3</v>
      </c>
      <c r="H14" s="31" t="s">
        <v>93</v>
      </c>
      <c r="I14" s="39" t="s">
        <v>91</v>
      </c>
      <c r="J14" s="34">
        <v>3</v>
      </c>
      <c r="K14" s="24">
        <v>1</v>
      </c>
      <c r="L14" s="37">
        <v>0.057638888888888885</v>
      </c>
      <c r="M14" s="22"/>
      <c r="N14" s="22"/>
      <c r="O14" s="22">
        <v>10</v>
      </c>
      <c r="P14" s="22"/>
      <c r="Q14" s="22">
        <v>10</v>
      </c>
      <c r="R14" s="22"/>
      <c r="S14" s="22"/>
      <c r="T14" s="22"/>
      <c r="U14" s="22"/>
      <c r="V14" s="22"/>
      <c r="W14" s="22"/>
      <c r="X14" s="22"/>
      <c r="Y14" s="26">
        <v>0.0768287037037037</v>
      </c>
      <c r="Z14" s="27">
        <v>0.0010416666666666667</v>
      </c>
      <c r="AA14" s="11">
        <v>0.018148148148148153</v>
      </c>
      <c r="AB14" s="12">
        <v>20</v>
      </c>
      <c r="AC14" s="15">
        <v>0</v>
      </c>
      <c r="AD14" s="8">
        <v>0.021620370370370377</v>
      </c>
      <c r="AE14" s="9">
        <v>0.021620370370370377</v>
      </c>
      <c r="AF14" s="10">
        <v>0</v>
      </c>
      <c r="AG14" s="38">
        <v>6</v>
      </c>
      <c r="AH14" s="18">
        <v>2.3320848938826493</v>
      </c>
      <c r="AI14" s="22"/>
      <c r="AJ14" s="22"/>
      <c r="AK14" s="40" t="s">
        <v>46</v>
      </c>
      <c r="AL14" s="19">
        <v>0.012349537037037051</v>
      </c>
    </row>
    <row r="17" spans="9:27" ht="12.75" outlineLevel="1">
      <c r="I17" t="s">
        <v>38</v>
      </c>
      <c r="AA17" t="s">
        <v>63</v>
      </c>
    </row>
    <row r="18" ht="12.75" outlineLevel="1"/>
    <row r="19" spans="9:27" ht="12.75">
      <c r="I19" t="s">
        <v>39</v>
      </c>
      <c r="AA19" t="s">
        <v>64</v>
      </c>
    </row>
  </sheetData>
  <sheetProtection formatColumns="0" formatRows="0" deleteColumns="0" deleteRows="0" sort="0" autoFilter="0"/>
  <autoFilter ref="A8:Z14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portrait" paperSize="9" scale="92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15"/>
  <sheetViews>
    <sheetView zoomScale="120" zoomScaleNormal="120" workbookViewId="0" topLeftCell="A6">
      <pane ySplit="3" topLeftCell="BM9" activePane="bottomLeft" state="frozen"/>
      <selection pane="topLeft" activeCell="A6" sqref="A6"/>
      <selection pane="bottomLeft" activeCell="H17" sqref="H17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hidden="1" customWidth="1"/>
    <col min="4" max="4" width="2.625" style="2" hidden="1" customWidth="1" outlineLevel="1"/>
    <col min="5" max="7" width="2.75390625" style="2" hidden="1" customWidth="1" outlineLevel="1"/>
    <col min="8" max="8" width="19.125" style="0" customWidth="1" collapsed="1"/>
    <col min="9" max="9" width="16.25390625" style="0" customWidth="1"/>
    <col min="10" max="10" width="3.625" style="0" hidden="1" customWidth="1" outlineLevel="1"/>
    <col min="11" max="11" width="4.00390625" style="0" hidden="1" customWidth="1" outlineLevel="1"/>
    <col min="12" max="12" width="7.25390625" style="0" hidden="1" customWidth="1" collapsed="1"/>
    <col min="13" max="18" width="3.625" style="0" customWidth="1"/>
    <col min="19" max="24" width="3.625" style="0" hidden="1" customWidth="1"/>
    <col min="25" max="25" width="7.25390625" style="0" hidden="1" customWidth="1"/>
    <col min="26" max="26" width="4.875" style="0" hidden="1" customWidth="1"/>
    <col min="27" max="27" width="8.12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10.125" style="0" customWidth="1"/>
    <col min="32" max="32" width="2.75390625" style="2" hidden="1" customWidth="1"/>
    <col min="33" max="33" width="3.375" style="0" customWidth="1"/>
    <col min="34" max="34" width="6.00390625" style="0" hidden="1" customWidth="1" outlineLevel="1"/>
    <col min="35" max="35" width="4.625" style="0" hidden="1" customWidth="1" outlineLevel="1"/>
    <col min="36" max="36" width="4.00390625" style="0" hidden="1" customWidth="1" outlineLevel="1"/>
    <col min="37" max="37" width="7.375" style="0" customWidth="1" collapsed="1"/>
    <col min="38" max="38" width="7.875" style="0" hidden="1" customWidth="1" outlineLevel="1"/>
    <col min="39" max="39" width="9.125" style="0" customWidth="1" collapsed="1"/>
  </cols>
  <sheetData>
    <row r="1" spans="1:37" ht="14.25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7" ht="14.25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14.25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32.25" customHeight="1">
      <c r="A4" s="47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ht="18.75" customHeight="1">
      <c r="A5" s="44" t="s">
        <v>37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15.75" customHeight="1">
      <c r="A6" s="45" t="s">
        <v>55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1:37" ht="12.75">
      <c r="A7" s="43">
        <v>40340</v>
      </c>
      <c r="B7" s="43"/>
      <c r="C7" s="43"/>
      <c r="D7" s="43"/>
      <c r="E7" s="43"/>
      <c r="F7" s="43"/>
      <c r="G7" s="43"/>
      <c r="H7" s="43"/>
      <c r="I7" s="20" t="s">
        <v>34</v>
      </c>
      <c r="J7" s="23"/>
      <c r="K7" s="1"/>
      <c r="L7" s="1"/>
      <c r="M7" s="1"/>
      <c r="N7" s="1" t="s">
        <v>40</v>
      </c>
      <c r="O7" s="1"/>
      <c r="S7" s="21"/>
      <c r="AA7" t="s">
        <v>49</v>
      </c>
      <c r="AD7" s="13" t="s">
        <v>33</v>
      </c>
      <c r="AE7" s="28">
        <v>0.041666666666666664</v>
      </c>
      <c r="AF7" s="14" t="s">
        <v>33</v>
      </c>
      <c r="AK7" s="29" t="s">
        <v>56</v>
      </c>
    </row>
    <row r="8" spans="1:38" s="3" customFormat="1" ht="44.25" customHeight="1">
      <c r="A8" s="4" t="s">
        <v>0</v>
      </c>
      <c r="C8" s="4" t="s">
        <v>3</v>
      </c>
      <c r="D8" s="5" t="s">
        <v>4</v>
      </c>
      <c r="E8" s="5" t="s">
        <v>5</v>
      </c>
      <c r="F8" s="5" t="s">
        <v>27</v>
      </c>
      <c r="G8" s="16" t="s">
        <v>35</v>
      </c>
      <c r="H8" s="4" t="s">
        <v>25</v>
      </c>
      <c r="I8" s="4" t="s">
        <v>2</v>
      </c>
      <c r="J8" s="5" t="s">
        <v>1</v>
      </c>
      <c r="K8" s="5" t="s">
        <v>6</v>
      </c>
      <c r="L8" s="4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12</v>
      </c>
      <c r="R8" s="5" t="s">
        <v>13</v>
      </c>
      <c r="S8" s="5" t="s">
        <v>14</v>
      </c>
      <c r="T8" s="5" t="s">
        <v>28</v>
      </c>
      <c r="U8" s="5" t="s">
        <v>29</v>
      </c>
      <c r="V8" s="5" t="s">
        <v>30</v>
      </c>
      <c r="W8" s="5" t="s">
        <v>31</v>
      </c>
      <c r="X8" s="5" t="s">
        <v>32</v>
      </c>
      <c r="Y8" s="4" t="s">
        <v>15</v>
      </c>
      <c r="Z8" s="5" t="s">
        <v>16</v>
      </c>
      <c r="AA8" s="5" t="s">
        <v>17</v>
      </c>
      <c r="AB8" s="5" t="s">
        <v>18</v>
      </c>
      <c r="AC8" s="5" t="s">
        <v>19</v>
      </c>
      <c r="AD8" s="5" t="s">
        <v>20</v>
      </c>
      <c r="AE8" s="5" t="s">
        <v>20</v>
      </c>
      <c r="AF8" s="5" t="s">
        <v>26</v>
      </c>
      <c r="AG8" s="5" t="s">
        <v>21</v>
      </c>
      <c r="AH8" s="6" t="s">
        <v>22</v>
      </c>
      <c r="AI8" s="6" t="s">
        <v>23</v>
      </c>
      <c r="AJ8" s="6" t="s">
        <v>24</v>
      </c>
      <c r="AK8" s="4" t="s">
        <v>45</v>
      </c>
      <c r="AL8" s="17" t="s">
        <v>36</v>
      </c>
    </row>
    <row r="9" spans="1:38" ht="12.75">
      <c r="A9" s="30">
        <v>1</v>
      </c>
      <c r="B9" s="31" t="s">
        <v>94</v>
      </c>
      <c r="C9" s="32">
        <v>392</v>
      </c>
      <c r="D9" s="33">
        <v>2</v>
      </c>
      <c r="E9" s="33" t="s">
        <v>95</v>
      </c>
      <c r="F9" s="33">
        <v>1</v>
      </c>
      <c r="G9" s="33">
        <v>4</v>
      </c>
      <c r="H9" s="31" t="s">
        <v>96</v>
      </c>
      <c r="I9" s="24" t="s">
        <v>60</v>
      </c>
      <c r="J9" s="34">
        <v>2</v>
      </c>
      <c r="K9" s="24">
        <v>3</v>
      </c>
      <c r="L9" s="37">
        <v>0.004166666666666667</v>
      </c>
      <c r="M9" s="25"/>
      <c r="N9" s="25"/>
      <c r="O9" s="25"/>
      <c r="P9" s="22"/>
      <c r="Q9" s="22"/>
      <c r="R9" s="22"/>
      <c r="S9" s="22"/>
      <c r="T9" s="22"/>
      <c r="U9" s="22"/>
      <c r="V9" s="22"/>
      <c r="W9" s="22"/>
      <c r="X9" s="22"/>
      <c r="Y9" s="26">
        <v>0.014722222222222222</v>
      </c>
      <c r="Z9" s="27"/>
      <c r="AA9" s="11">
        <v>0.010555555555555554</v>
      </c>
      <c r="AB9" s="12">
        <v>0</v>
      </c>
      <c r="AC9" s="15">
        <v>0</v>
      </c>
      <c r="AD9" s="8">
        <v>0.010555555555555554</v>
      </c>
      <c r="AE9" s="9">
        <v>0.010555555555555554</v>
      </c>
      <c r="AF9" s="10">
        <v>0</v>
      </c>
      <c r="AG9" s="38">
        <v>1</v>
      </c>
      <c r="AH9" s="41">
        <v>1</v>
      </c>
      <c r="AI9" s="40"/>
      <c r="AJ9" s="40"/>
      <c r="AK9" s="40">
        <v>100</v>
      </c>
      <c r="AL9" s="19">
        <v>0</v>
      </c>
    </row>
    <row r="10" spans="1:38" ht="12.75">
      <c r="A10" s="30">
        <v>2</v>
      </c>
      <c r="B10" s="31" t="s">
        <v>97</v>
      </c>
      <c r="C10" s="32">
        <v>332</v>
      </c>
      <c r="D10" s="33">
        <v>2</v>
      </c>
      <c r="E10" s="33" t="s">
        <v>95</v>
      </c>
      <c r="F10" s="33">
        <v>2</v>
      </c>
      <c r="G10" s="33">
        <v>4</v>
      </c>
      <c r="H10" s="31" t="s">
        <v>98</v>
      </c>
      <c r="I10" s="24" t="s">
        <v>60</v>
      </c>
      <c r="J10" s="34">
        <v>3</v>
      </c>
      <c r="K10" s="24">
        <v>1</v>
      </c>
      <c r="L10" s="37">
        <v>0.016666666666666666</v>
      </c>
      <c r="M10" s="22"/>
      <c r="N10" s="22"/>
      <c r="O10" s="22"/>
      <c r="P10" s="22"/>
      <c r="Q10" s="22">
        <v>3</v>
      </c>
      <c r="R10" s="22"/>
      <c r="S10" s="22"/>
      <c r="T10" s="22"/>
      <c r="U10" s="22"/>
      <c r="V10" s="22"/>
      <c r="W10" s="22"/>
      <c r="X10" s="22"/>
      <c r="Y10" s="26">
        <v>0.029699074074074072</v>
      </c>
      <c r="Z10" s="27"/>
      <c r="AA10" s="11">
        <v>0.013032407407407406</v>
      </c>
      <c r="AB10" s="12">
        <v>3</v>
      </c>
      <c r="AC10" s="15">
        <v>0</v>
      </c>
      <c r="AD10" s="8">
        <v>0.013553240740740739</v>
      </c>
      <c r="AE10" s="9">
        <v>0.013553240740740739</v>
      </c>
      <c r="AF10" s="10">
        <v>0</v>
      </c>
      <c r="AG10" s="38">
        <v>2</v>
      </c>
      <c r="AH10" s="41">
        <v>1.2839912280701755</v>
      </c>
      <c r="AI10" s="40"/>
      <c r="AJ10" s="40"/>
      <c r="AK10" s="40">
        <v>95</v>
      </c>
      <c r="AL10" s="19">
        <v>0.002997685185185185</v>
      </c>
    </row>
    <row r="13" spans="9:27" ht="12.75" outlineLevel="1">
      <c r="I13" t="s">
        <v>38</v>
      </c>
      <c r="AA13" t="s">
        <v>63</v>
      </c>
    </row>
    <row r="14" ht="12.75" outlineLevel="1"/>
    <row r="15" spans="9:27" ht="12.75">
      <c r="I15" t="s">
        <v>39</v>
      </c>
      <c r="AA15" t="s">
        <v>64</v>
      </c>
    </row>
  </sheetData>
  <sheetProtection formatColumns="0" formatRows="0" deleteColumns="0" deleteRows="0" sort="0" autoFilter="0"/>
  <autoFilter ref="A8:Z10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portrait" paperSize="9" scale="98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21"/>
  <sheetViews>
    <sheetView zoomScale="120" zoomScaleNormal="120" workbookViewId="0" topLeftCell="A1">
      <selection activeCell="AM11" sqref="AM11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hidden="1" customWidth="1"/>
    <col min="4" max="4" width="2.625" style="2" hidden="1" customWidth="1" outlineLevel="1"/>
    <col min="5" max="7" width="2.75390625" style="2" hidden="1" customWidth="1" outlineLevel="1"/>
    <col min="8" max="8" width="19.75390625" style="0" customWidth="1" collapsed="1"/>
    <col min="9" max="9" width="11.75390625" style="0" customWidth="1"/>
    <col min="10" max="10" width="3.625" style="0" hidden="1" customWidth="1" outlineLevel="1"/>
    <col min="11" max="11" width="4.00390625" style="0" hidden="1" customWidth="1" outlineLevel="1"/>
    <col min="12" max="12" width="7.25390625" style="0" hidden="1" customWidth="1" collapsed="1"/>
    <col min="13" max="18" width="3.625" style="0" customWidth="1"/>
    <col min="19" max="24" width="3.625" style="0" hidden="1" customWidth="1"/>
    <col min="25" max="25" width="7.25390625" style="0" hidden="1" customWidth="1"/>
    <col min="26" max="26" width="4.875" style="0" hidden="1" customWidth="1"/>
    <col min="27" max="27" width="8.12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10.125" style="0" customWidth="1"/>
    <col min="32" max="32" width="2.75390625" style="2" hidden="1" customWidth="1"/>
    <col min="33" max="33" width="3.375" style="0" customWidth="1"/>
    <col min="34" max="34" width="6.00390625" style="0" hidden="1" customWidth="1" outlineLevel="1"/>
    <col min="35" max="35" width="4.625" style="0" hidden="1" customWidth="1" outlineLevel="1"/>
    <col min="36" max="36" width="4.00390625" style="0" hidden="1" customWidth="1" outlineLevel="1"/>
    <col min="37" max="37" width="7.625" style="0" customWidth="1" collapsed="1"/>
    <col min="38" max="38" width="7.875" style="0" hidden="1" customWidth="1" outlineLevel="1"/>
    <col min="39" max="39" width="9.125" style="0" customWidth="1" collapsed="1"/>
  </cols>
  <sheetData>
    <row r="1" spans="1:37" ht="14.25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7" ht="14.25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14.25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32.25" customHeight="1">
      <c r="A4" s="47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ht="18.75" customHeight="1">
      <c r="A5" s="44" t="s">
        <v>37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15.75" customHeight="1">
      <c r="A6" s="45" t="s">
        <v>55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1:37" ht="12.75">
      <c r="A7" s="43">
        <v>40340</v>
      </c>
      <c r="B7" s="43"/>
      <c r="C7" s="43"/>
      <c r="D7" s="43"/>
      <c r="E7" s="43"/>
      <c r="F7" s="43"/>
      <c r="G7" s="43"/>
      <c r="H7" s="43"/>
      <c r="I7" s="20" t="s">
        <v>34</v>
      </c>
      <c r="J7" s="23"/>
      <c r="K7" s="1"/>
      <c r="L7" s="1"/>
      <c r="M7" s="1"/>
      <c r="N7" s="1" t="s">
        <v>40</v>
      </c>
      <c r="O7" s="1"/>
      <c r="S7" s="21"/>
      <c r="AA7" t="s">
        <v>50</v>
      </c>
      <c r="AD7" s="13" t="s">
        <v>33</v>
      </c>
      <c r="AE7" s="28">
        <v>0.041666666666666664</v>
      </c>
      <c r="AF7" s="14" t="s">
        <v>33</v>
      </c>
      <c r="AK7" s="29" t="s">
        <v>56</v>
      </c>
    </row>
    <row r="8" spans="1:38" s="3" customFormat="1" ht="44.25" customHeight="1">
      <c r="A8" s="4" t="s">
        <v>0</v>
      </c>
      <c r="C8" s="4" t="s">
        <v>3</v>
      </c>
      <c r="D8" s="5" t="s">
        <v>4</v>
      </c>
      <c r="E8" s="5" t="s">
        <v>5</v>
      </c>
      <c r="F8" s="5" t="s">
        <v>27</v>
      </c>
      <c r="G8" s="16" t="s">
        <v>35</v>
      </c>
      <c r="H8" s="4" t="s">
        <v>25</v>
      </c>
      <c r="I8" s="4" t="s">
        <v>2</v>
      </c>
      <c r="J8" s="5" t="s">
        <v>1</v>
      </c>
      <c r="K8" s="5" t="s">
        <v>6</v>
      </c>
      <c r="L8" s="4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12</v>
      </c>
      <c r="R8" s="5" t="s">
        <v>13</v>
      </c>
      <c r="S8" s="5" t="s">
        <v>14</v>
      </c>
      <c r="T8" s="5" t="s">
        <v>28</v>
      </c>
      <c r="U8" s="5" t="s">
        <v>29</v>
      </c>
      <c r="V8" s="5" t="s">
        <v>30</v>
      </c>
      <c r="W8" s="5" t="s">
        <v>31</v>
      </c>
      <c r="X8" s="5" t="s">
        <v>32</v>
      </c>
      <c r="Y8" s="4" t="s">
        <v>15</v>
      </c>
      <c r="Z8" s="5" t="s">
        <v>16</v>
      </c>
      <c r="AA8" s="5" t="s">
        <v>17</v>
      </c>
      <c r="AB8" s="5" t="s">
        <v>18</v>
      </c>
      <c r="AC8" s="5" t="s">
        <v>19</v>
      </c>
      <c r="AD8" s="5" t="s">
        <v>20</v>
      </c>
      <c r="AE8" s="5" t="s">
        <v>20</v>
      </c>
      <c r="AF8" s="5" t="s">
        <v>26</v>
      </c>
      <c r="AG8" s="5" t="s">
        <v>21</v>
      </c>
      <c r="AH8" s="6" t="s">
        <v>22</v>
      </c>
      <c r="AI8" s="6" t="s">
        <v>23</v>
      </c>
      <c r="AJ8" s="6" t="s">
        <v>24</v>
      </c>
      <c r="AK8" s="4" t="s">
        <v>45</v>
      </c>
      <c r="AL8" s="17" t="s">
        <v>36</v>
      </c>
    </row>
    <row r="9" spans="1:38" ht="12.75">
      <c r="A9" s="30">
        <v>1</v>
      </c>
      <c r="B9" s="31" t="s">
        <v>99</v>
      </c>
      <c r="C9" s="32">
        <v>342</v>
      </c>
      <c r="D9" s="33">
        <v>3</v>
      </c>
      <c r="E9" s="33" t="s">
        <v>95</v>
      </c>
      <c r="F9" s="33">
        <v>2</v>
      </c>
      <c r="G9" s="33">
        <v>9</v>
      </c>
      <c r="H9" s="31" t="s">
        <v>100</v>
      </c>
      <c r="I9" s="24" t="s">
        <v>70</v>
      </c>
      <c r="J9" s="34">
        <v>1</v>
      </c>
      <c r="K9" s="24">
        <v>10</v>
      </c>
      <c r="L9" s="37">
        <v>0.044444444444444446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6">
        <v>0.05025462962962963</v>
      </c>
      <c r="Z9" s="27"/>
      <c r="AA9" s="11">
        <v>0.005810185185185182</v>
      </c>
      <c r="AB9" s="12">
        <v>0</v>
      </c>
      <c r="AC9" s="15">
        <v>0</v>
      </c>
      <c r="AD9" s="8">
        <v>0.005810185185185182</v>
      </c>
      <c r="AE9" s="9">
        <v>0.005810185185185182</v>
      </c>
      <c r="AF9" s="10">
        <v>0</v>
      </c>
      <c r="AG9" s="38">
        <v>1</v>
      </c>
      <c r="AH9" s="41">
        <v>1</v>
      </c>
      <c r="AI9" s="40"/>
      <c r="AJ9" s="40"/>
      <c r="AK9" s="40">
        <v>100</v>
      </c>
      <c r="AL9" s="19">
        <v>0</v>
      </c>
    </row>
    <row r="10" spans="1:38" ht="12.75">
      <c r="A10" s="30">
        <v>2</v>
      </c>
      <c r="B10" s="31" t="s">
        <v>101</v>
      </c>
      <c r="C10" s="32">
        <v>366</v>
      </c>
      <c r="D10" s="33">
        <v>3</v>
      </c>
      <c r="E10" s="33" t="s">
        <v>95</v>
      </c>
      <c r="F10" s="33">
        <v>3</v>
      </c>
      <c r="G10" s="33">
        <v>8</v>
      </c>
      <c r="H10" s="31" t="s">
        <v>102</v>
      </c>
      <c r="I10" s="24" t="s">
        <v>67</v>
      </c>
      <c r="J10" s="34">
        <v>3</v>
      </c>
      <c r="K10" s="24">
        <v>1</v>
      </c>
      <c r="L10" s="37">
        <v>0.04583333333333334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6">
        <v>0.05275462962962963</v>
      </c>
      <c r="Z10" s="27"/>
      <c r="AA10" s="11">
        <v>0.0069212962962962934</v>
      </c>
      <c r="AB10" s="12">
        <v>0</v>
      </c>
      <c r="AC10" s="15">
        <v>0</v>
      </c>
      <c r="AD10" s="8">
        <v>0.0069212962962962934</v>
      </c>
      <c r="AE10" s="9">
        <v>0.0069212962962962934</v>
      </c>
      <c r="AF10" s="10">
        <v>0</v>
      </c>
      <c r="AG10" s="38">
        <v>2</v>
      </c>
      <c r="AH10" s="41">
        <v>1.1912350597609562</v>
      </c>
      <c r="AI10" s="40"/>
      <c r="AJ10" s="40"/>
      <c r="AK10" s="40">
        <v>95</v>
      </c>
      <c r="AL10" s="19">
        <v>0.0011111111111111113</v>
      </c>
    </row>
    <row r="11" spans="1:38" ht="12.75">
      <c r="A11" s="30">
        <v>3</v>
      </c>
      <c r="B11" s="31" t="s">
        <v>103</v>
      </c>
      <c r="C11" s="32">
        <v>383</v>
      </c>
      <c r="D11" s="33">
        <v>3</v>
      </c>
      <c r="E11" s="33" t="s">
        <v>95</v>
      </c>
      <c r="F11" s="33">
        <v>2</v>
      </c>
      <c r="G11" s="33">
        <v>8</v>
      </c>
      <c r="H11" s="31" t="s">
        <v>104</v>
      </c>
      <c r="I11" s="24" t="s">
        <v>67</v>
      </c>
      <c r="J11" s="34">
        <v>2</v>
      </c>
      <c r="K11" s="24">
        <v>3</v>
      </c>
      <c r="L11" s="37">
        <v>0.02847222222222222</v>
      </c>
      <c r="M11" s="22"/>
      <c r="N11" s="22"/>
      <c r="O11" s="22"/>
      <c r="P11" s="22"/>
      <c r="Q11" s="22">
        <v>3</v>
      </c>
      <c r="R11" s="22"/>
      <c r="S11" s="22"/>
      <c r="T11" s="22"/>
      <c r="U11" s="22"/>
      <c r="V11" s="22"/>
      <c r="W11" s="22"/>
      <c r="X11" s="22"/>
      <c r="Y11" s="26">
        <v>0.03736111111111111</v>
      </c>
      <c r="Z11" s="27"/>
      <c r="AA11" s="11">
        <v>0.008888888888888887</v>
      </c>
      <c r="AB11" s="12">
        <v>3</v>
      </c>
      <c r="AC11" s="15">
        <v>0</v>
      </c>
      <c r="AD11" s="8">
        <v>0.00940972222222222</v>
      </c>
      <c r="AE11" s="9">
        <v>0.00940972222222222</v>
      </c>
      <c r="AF11" s="10">
        <v>0</v>
      </c>
      <c r="AG11" s="38">
        <v>3</v>
      </c>
      <c r="AH11" s="41">
        <v>1.6195219123505982</v>
      </c>
      <c r="AI11" s="40"/>
      <c r="AJ11" s="40"/>
      <c r="AK11" s="40">
        <v>91</v>
      </c>
      <c r="AL11" s="19">
        <v>0.0035995370370370382</v>
      </c>
    </row>
    <row r="12" spans="1:38" ht="12.75">
      <c r="A12" s="30">
        <v>4</v>
      </c>
      <c r="B12" s="36" t="s">
        <v>105</v>
      </c>
      <c r="C12" s="32">
        <v>313</v>
      </c>
      <c r="D12" s="33">
        <v>3</v>
      </c>
      <c r="E12" s="33" t="s">
        <v>95</v>
      </c>
      <c r="F12" s="33">
        <v>2</v>
      </c>
      <c r="G12" s="33">
        <v>5</v>
      </c>
      <c r="H12" s="31" t="s">
        <v>106</v>
      </c>
      <c r="I12" s="24" t="s">
        <v>73</v>
      </c>
      <c r="J12" s="34">
        <v>3</v>
      </c>
      <c r="K12" s="24">
        <v>1</v>
      </c>
      <c r="L12" s="37">
        <v>0.01875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6">
        <v>0.028622685185185185</v>
      </c>
      <c r="Z12" s="27"/>
      <c r="AA12" s="11">
        <v>0.009872685185185186</v>
      </c>
      <c r="AB12" s="12">
        <v>0</v>
      </c>
      <c r="AC12" s="15">
        <v>0</v>
      </c>
      <c r="AD12" s="8">
        <v>0.009872685185185186</v>
      </c>
      <c r="AE12" s="9">
        <v>0.009872685185185186</v>
      </c>
      <c r="AF12" s="10">
        <v>0</v>
      </c>
      <c r="AG12" s="38">
        <v>4</v>
      </c>
      <c r="AH12" s="41">
        <v>1.699203187250997</v>
      </c>
      <c r="AI12" s="40"/>
      <c r="AJ12" s="40"/>
      <c r="AK12" s="40">
        <v>87</v>
      </c>
      <c r="AL12" s="19">
        <v>0.0040625</v>
      </c>
    </row>
    <row r="13" spans="1:38" ht="12.75">
      <c r="A13" s="30">
        <v>5</v>
      </c>
      <c r="B13" s="31" t="s">
        <v>107</v>
      </c>
      <c r="C13" s="32">
        <v>353</v>
      </c>
      <c r="D13" s="33">
        <v>3</v>
      </c>
      <c r="E13" s="33" t="s">
        <v>95</v>
      </c>
      <c r="F13" s="33">
        <v>1</v>
      </c>
      <c r="G13" s="33">
        <v>5</v>
      </c>
      <c r="H13" s="31" t="s">
        <v>108</v>
      </c>
      <c r="I13" s="24" t="s">
        <v>73</v>
      </c>
      <c r="J13" s="34">
        <v>2</v>
      </c>
      <c r="K13" s="24">
        <v>3</v>
      </c>
      <c r="L13" s="37">
        <v>0.00625</v>
      </c>
      <c r="M13" s="25"/>
      <c r="N13" s="25"/>
      <c r="O13" s="42">
        <v>3</v>
      </c>
      <c r="P13" s="22"/>
      <c r="Q13" s="22"/>
      <c r="R13" s="22"/>
      <c r="S13" s="22"/>
      <c r="T13" s="22"/>
      <c r="U13" s="22"/>
      <c r="V13" s="22"/>
      <c r="W13" s="22"/>
      <c r="X13" s="22"/>
      <c r="Y13" s="26">
        <v>0.0166087962962963</v>
      </c>
      <c r="Z13" s="27">
        <v>0.000636574074074074</v>
      </c>
      <c r="AA13" s="11">
        <v>0.009722222222222224</v>
      </c>
      <c r="AB13" s="12">
        <v>3</v>
      </c>
      <c r="AC13" s="15">
        <v>0</v>
      </c>
      <c r="AD13" s="8">
        <v>0.010243055555555557</v>
      </c>
      <c r="AE13" s="9">
        <v>0.010243055555555557</v>
      </c>
      <c r="AF13" s="10">
        <v>0</v>
      </c>
      <c r="AG13" s="38">
        <v>5</v>
      </c>
      <c r="AH13" s="41">
        <v>1.762948207171316</v>
      </c>
      <c r="AI13" s="40"/>
      <c r="AJ13" s="40"/>
      <c r="AK13" s="40" t="s">
        <v>46</v>
      </c>
      <c r="AL13" s="19">
        <v>0.004432870370370375</v>
      </c>
    </row>
    <row r="14" spans="1:38" ht="12.75">
      <c r="A14" s="30">
        <v>6</v>
      </c>
      <c r="B14" s="31" t="s">
        <v>109</v>
      </c>
      <c r="C14" s="32">
        <v>394</v>
      </c>
      <c r="D14" s="33">
        <v>3</v>
      </c>
      <c r="E14" s="33" t="s">
        <v>95</v>
      </c>
      <c r="F14" s="33">
        <v>3</v>
      </c>
      <c r="G14" s="33">
        <v>9</v>
      </c>
      <c r="H14" s="31" t="s">
        <v>110</v>
      </c>
      <c r="I14" s="24" t="s">
        <v>70</v>
      </c>
      <c r="J14" s="34">
        <v>3</v>
      </c>
      <c r="K14" s="24">
        <v>1</v>
      </c>
      <c r="L14" s="37">
        <v>0.05694444444444444</v>
      </c>
      <c r="M14" s="22"/>
      <c r="N14" s="22"/>
      <c r="O14" s="22">
        <v>3</v>
      </c>
      <c r="P14" s="22"/>
      <c r="Q14" s="22"/>
      <c r="R14" s="22"/>
      <c r="S14" s="22"/>
      <c r="T14" s="22"/>
      <c r="U14" s="22"/>
      <c r="V14" s="22"/>
      <c r="W14" s="22"/>
      <c r="X14" s="22"/>
      <c r="Y14" s="26">
        <v>0.06927083333333334</v>
      </c>
      <c r="Z14" s="27"/>
      <c r="AA14" s="11">
        <v>0.012326388888888894</v>
      </c>
      <c r="AB14" s="12">
        <v>3</v>
      </c>
      <c r="AC14" s="15">
        <v>0</v>
      </c>
      <c r="AD14" s="8">
        <v>0.012847222222222227</v>
      </c>
      <c r="AE14" s="9">
        <v>0.012847222222222227</v>
      </c>
      <c r="AF14" s="10">
        <v>0</v>
      </c>
      <c r="AG14" s="38">
        <v>6</v>
      </c>
      <c r="AH14" s="41">
        <v>2.211155378486058</v>
      </c>
      <c r="AI14" s="40"/>
      <c r="AJ14" s="40"/>
      <c r="AK14" s="40">
        <v>83</v>
      </c>
      <c r="AL14" s="19">
        <v>0.007037037037037045</v>
      </c>
    </row>
    <row r="15" spans="1:38" ht="12.75">
      <c r="A15" s="30">
        <v>7</v>
      </c>
      <c r="B15" s="31" t="s">
        <v>111</v>
      </c>
      <c r="C15" s="32">
        <v>333</v>
      </c>
      <c r="D15" s="33">
        <v>3</v>
      </c>
      <c r="E15" s="33" t="s">
        <v>95</v>
      </c>
      <c r="F15" s="33">
        <v>1</v>
      </c>
      <c r="G15" s="33">
        <v>8</v>
      </c>
      <c r="H15" s="31" t="s">
        <v>112</v>
      </c>
      <c r="I15" s="24" t="s">
        <v>67</v>
      </c>
      <c r="J15" s="34">
        <v>2</v>
      </c>
      <c r="K15" s="24">
        <v>3</v>
      </c>
      <c r="L15" s="37">
        <v>0.010416666666666666</v>
      </c>
      <c r="M15" s="22"/>
      <c r="N15" s="22"/>
      <c r="O15" s="22"/>
      <c r="P15" s="22"/>
      <c r="Q15" s="22">
        <v>10</v>
      </c>
      <c r="R15" s="22"/>
      <c r="S15" s="22"/>
      <c r="T15" s="22"/>
      <c r="U15" s="22"/>
      <c r="V15" s="22"/>
      <c r="W15" s="22"/>
      <c r="X15" s="22"/>
      <c r="Y15" s="26">
        <v>0.024722222222222225</v>
      </c>
      <c r="Z15" s="27"/>
      <c r="AA15" s="11">
        <v>0.01430555555555556</v>
      </c>
      <c r="AB15" s="12">
        <v>10</v>
      </c>
      <c r="AC15" s="15">
        <v>0</v>
      </c>
      <c r="AD15" s="8">
        <v>0.01604166666666667</v>
      </c>
      <c r="AE15" s="9">
        <v>0.01604166666666667</v>
      </c>
      <c r="AF15" s="10">
        <v>0</v>
      </c>
      <c r="AG15" s="38">
        <v>7</v>
      </c>
      <c r="AH15" s="41">
        <v>2.7609561752988068</v>
      </c>
      <c r="AI15" s="40"/>
      <c r="AJ15" s="40"/>
      <c r="AK15" s="40">
        <v>79</v>
      </c>
      <c r="AL15" s="19">
        <v>0.010231481481481487</v>
      </c>
    </row>
    <row r="16" spans="1:38" ht="12.75">
      <c r="A16" s="30">
        <v>8</v>
      </c>
      <c r="B16" s="31" t="s">
        <v>113</v>
      </c>
      <c r="C16" s="32">
        <v>343</v>
      </c>
      <c r="D16" s="33">
        <v>3</v>
      </c>
      <c r="E16" s="33" t="s">
        <v>95</v>
      </c>
      <c r="F16" s="33">
        <v>3</v>
      </c>
      <c r="G16" s="33">
        <v>5</v>
      </c>
      <c r="H16" s="31" t="s">
        <v>114</v>
      </c>
      <c r="I16" s="24" t="s">
        <v>73</v>
      </c>
      <c r="J16" s="34" t="s">
        <v>115</v>
      </c>
      <c r="K16" s="24">
        <v>0.3</v>
      </c>
      <c r="L16" s="37">
        <v>0.03680555555555556</v>
      </c>
      <c r="M16" s="22"/>
      <c r="N16" s="25"/>
      <c r="O16" s="22"/>
      <c r="P16" s="22"/>
      <c r="Q16" s="22">
        <v>61</v>
      </c>
      <c r="R16" s="22"/>
      <c r="S16" s="22"/>
      <c r="T16" s="22"/>
      <c r="U16" s="22"/>
      <c r="V16" s="22"/>
      <c r="W16" s="22"/>
      <c r="X16" s="22"/>
      <c r="Y16" s="26">
        <v>0.05188657407407407</v>
      </c>
      <c r="Z16" s="27"/>
      <c r="AA16" s="11">
        <v>0.015081018518518514</v>
      </c>
      <c r="AB16" s="12">
        <v>61</v>
      </c>
      <c r="AC16" s="15">
        <v>0</v>
      </c>
      <c r="AD16" s="8">
        <v>0.025671296296296293</v>
      </c>
      <c r="AE16" s="9">
        <v>0.025671296296296293</v>
      </c>
      <c r="AF16" s="10">
        <v>0</v>
      </c>
      <c r="AG16" s="38">
        <v>8</v>
      </c>
      <c r="AH16" s="41">
        <v>4.418326693227093</v>
      </c>
      <c r="AI16" s="40"/>
      <c r="AJ16" s="40"/>
      <c r="AK16" s="40" t="s">
        <v>46</v>
      </c>
      <c r="AL16" s="19">
        <v>0.01986111111111111</v>
      </c>
    </row>
    <row r="19" spans="9:27" ht="12.75" outlineLevel="1">
      <c r="I19" t="s">
        <v>38</v>
      </c>
      <c r="AA19" t="s">
        <v>63</v>
      </c>
    </row>
    <row r="20" ht="12.75" outlineLevel="1"/>
    <row r="21" spans="9:27" ht="12.75">
      <c r="I21" t="s">
        <v>39</v>
      </c>
      <c r="AA21" t="s">
        <v>64</v>
      </c>
    </row>
  </sheetData>
  <sheetProtection formatColumns="0" formatRows="0" deleteColumns="0" deleteRows="0" sort="0" autoFilter="0"/>
  <autoFilter ref="A8:Z16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portrait" paperSize="9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24"/>
  <sheetViews>
    <sheetView zoomScale="120" zoomScaleNormal="120" workbookViewId="0" topLeftCell="A4">
      <selection activeCell="AM4" sqref="AM4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hidden="1" customWidth="1"/>
    <col min="4" max="4" width="2.625" style="2" hidden="1" customWidth="1" outlineLevel="1"/>
    <col min="5" max="7" width="2.75390625" style="2" hidden="1" customWidth="1" outlineLevel="1"/>
    <col min="8" max="8" width="20.625" style="0" customWidth="1" collapsed="1"/>
    <col min="9" max="9" width="16.25390625" style="0" customWidth="1"/>
    <col min="10" max="10" width="3.625" style="0" hidden="1" customWidth="1" outlineLevel="1"/>
    <col min="11" max="11" width="4.00390625" style="0" hidden="1" customWidth="1" outlineLevel="1"/>
    <col min="12" max="12" width="7.25390625" style="0" hidden="1" customWidth="1" collapsed="1"/>
    <col min="13" max="18" width="3.625" style="0" customWidth="1"/>
    <col min="19" max="24" width="3.625" style="0" hidden="1" customWidth="1"/>
    <col min="25" max="25" width="7.25390625" style="0" hidden="1" customWidth="1"/>
    <col min="26" max="26" width="4.875" style="0" hidden="1" customWidth="1"/>
    <col min="27" max="27" width="7.37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10.00390625" style="0" customWidth="1"/>
    <col min="32" max="32" width="2.75390625" style="2" hidden="1" customWidth="1"/>
    <col min="33" max="33" width="3.375" style="0" customWidth="1"/>
    <col min="34" max="34" width="6.00390625" style="0" hidden="1" customWidth="1" outlineLevel="1"/>
    <col min="35" max="35" width="4.625" style="0" hidden="1" customWidth="1" outlineLevel="1"/>
    <col min="36" max="36" width="4.00390625" style="0" hidden="1" customWidth="1" outlineLevel="1"/>
    <col min="37" max="37" width="6.875" style="0" customWidth="1" collapsed="1"/>
    <col min="38" max="38" width="7.875" style="0" hidden="1" customWidth="1" outlineLevel="1"/>
    <col min="39" max="39" width="9.125" style="0" customWidth="1" collapsed="1"/>
  </cols>
  <sheetData>
    <row r="1" spans="1:37" ht="14.25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7" ht="14.25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14.25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32.25" customHeight="1">
      <c r="A4" s="47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ht="18.75" customHeight="1">
      <c r="A5" s="44" t="s">
        <v>37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15.75" customHeight="1">
      <c r="A6" s="45" t="s">
        <v>55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1:37" ht="12.75">
      <c r="A7" s="43">
        <v>40340</v>
      </c>
      <c r="B7" s="43"/>
      <c r="C7" s="43"/>
      <c r="D7" s="43"/>
      <c r="E7" s="43"/>
      <c r="F7" s="43"/>
      <c r="G7" s="43"/>
      <c r="H7" s="43"/>
      <c r="I7" s="20" t="s">
        <v>34</v>
      </c>
      <c r="J7" s="23"/>
      <c r="K7" s="1"/>
      <c r="L7" s="1"/>
      <c r="M7" s="1"/>
      <c r="N7" s="1" t="s">
        <v>40</v>
      </c>
      <c r="O7" s="1"/>
      <c r="S7" s="21"/>
      <c r="AA7" t="s">
        <v>42</v>
      </c>
      <c r="AD7" s="13" t="s">
        <v>33</v>
      </c>
      <c r="AE7" s="28">
        <v>0.041666666666666664</v>
      </c>
      <c r="AF7" s="14" t="s">
        <v>33</v>
      </c>
      <c r="AK7" s="29" t="s">
        <v>56</v>
      </c>
    </row>
    <row r="8" spans="1:38" s="3" customFormat="1" ht="44.25" customHeight="1">
      <c r="A8" s="4" t="s">
        <v>0</v>
      </c>
      <c r="C8" s="4" t="s">
        <v>3</v>
      </c>
      <c r="D8" s="5" t="s">
        <v>4</v>
      </c>
      <c r="E8" s="5" t="s">
        <v>5</v>
      </c>
      <c r="F8" s="5" t="s">
        <v>27</v>
      </c>
      <c r="G8" s="16" t="s">
        <v>35</v>
      </c>
      <c r="H8" s="4" t="s">
        <v>25</v>
      </c>
      <c r="I8" s="4" t="s">
        <v>2</v>
      </c>
      <c r="J8" s="5" t="s">
        <v>1</v>
      </c>
      <c r="K8" s="5" t="s">
        <v>6</v>
      </c>
      <c r="L8" s="4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12</v>
      </c>
      <c r="R8" s="5" t="s">
        <v>13</v>
      </c>
      <c r="S8" s="5" t="s">
        <v>14</v>
      </c>
      <c r="T8" s="5" t="s">
        <v>28</v>
      </c>
      <c r="U8" s="5" t="s">
        <v>29</v>
      </c>
      <c r="V8" s="5" t="s">
        <v>30</v>
      </c>
      <c r="W8" s="5" t="s">
        <v>31</v>
      </c>
      <c r="X8" s="5" t="s">
        <v>32</v>
      </c>
      <c r="Y8" s="4" t="s">
        <v>15</v>
      </c>
      <c r="Z8" s="5" t="s">
        <v>16</v>
      </c>
      <c r="AA8" s="5" t="s">
        <v>17</v>
      </c>
      <c r="AB8" s="5" t="s">
        <v>18</v>
      </c>
      <c r="AC8" s="5" t="s">
        <v>19</v>
      </c>
      <c r="AD8" s="5" t="s">
        <v>20</v>
      </c>
      <c r="AE8" s="5" t="s">
        <v>20</v>
      </c>
      <c r="AF8" s="5" t="s">
        <v>26</v>
      </c>
      <c r="AG8" s="5" t="s">
        <v>21</v>
      </c>
      <c r="AH8" s="6" t="s">
        <v>22</v>
      </c>
      <c r="AI8" s="6" t="s">
        <v>23</v>
      </c>
      <c r="AJ8" s="6" t="s">
        <v>24</v>
      </c>
      <c r="AK8" s="4" t="s">
        <v>45</v>
      </c>
      <c r="AL8" s="17" t="s">
        <v>36</v>
      </c>
    </row>
    <row r="9" spans="1:38" ht="12.75">
      <c r="A9" s="30">
        <v>1</v>
      </c>
      <c r="B9" s="31" t="s">
        <v>116</v>
      </c>
      <c r="C9" s="32">
        <v>364</v>
      </c>
      <c r="D9" s="33">
        <v>5</v>
      </c>
      <c r="E9" s="33" t="s">
        <v>95</v>
      </c>
      <c r="F9" s="33">
        <v>3</v>
      </c>
      <c r="G9" s="33">
        <v>1</v>
      </c>
      <c r="H9" s="31" t="s">
        <v>117</v>
      </c>
      <c r="I9" s="24" t="s">
        <v>60</v>
      </c>
      <c r="J9" s="34" t="s">
        <v>81</v>
      </c>
      <c r="K9" s="24">
        <v>30</v>
      </c>
      <c r="L9" s="37">
        <v>0.024479166666666666</v>
      </c>
      <c r="M9" s="22"/>
      <c r="N9" s="22"/>
      <c r="O9" s="22"/>
      <c r="P9" s="22"/>
      <c r="Q9" s="22"/>
      <c r="R9" s="22">
        <v>1</v>
      </c>
      <c r="S9" s="22"/>
      <c r="T9" s="22"/>
      <c r="U9" s="22"/>
      <c r="V9" s="22"/>
      <c r="W9" s="22"/>
      <c r="X9" s="22"/>
      <c r="Y9" s="26">
        <v>0.029780092592592594</v>
      </c>
      <c r="Z9" s="27"/>
      <c r="AA9" s="11">
        <v>0.005300925925925928</v>
      </c>
      <c r="AB9" s="12">
        <v>1</v>
      </c>
      <c r="AC9" s="15">
        <v>0</v>
      </c>
      <c r="AD9" s="8">
        <v>0.005474537037037039</v>
      </c>
      <c r="AE9" s="9">
        <v>0.005474537037037039</v>
      </c>
      <c r="AF9" s="10">
        <v>0</v>
      </c>
      <c r="AG9" s="38">
        <v>1</v>
      </c>
      <c r="AH9" s="18">
        <v>1</v>
      </c>
      <c r="AI9" s="22"/>
      <c r="AJ9" s="22"/>
      <c r="AK9" s="40">
        <v>100</v>
      </c>
      <c r="AL9" s="19">
        <v>0</v>
      </c>
    </row>
    <row r="10" spans="1:38" ht="12.75">
      <c r="A10" s="30">
        <v>2</v>
      </c>
      <c r="B10" s="31" t="s">
        <v>118</v>
      </c>
      <c r="C10" s="32">
        <v>381</v>
      </c>
      <c r="D10" s="33">
        <v>5</v>
      </c>
      <c r="E10" s="33" t="s">
        <v>95</v>
      </c>
      <c r="F10" s="33">
        <v>1</v>
      </c>
      <c r="G10" s="33">
        <v>1</v>
      </c>
      <c r="H10" s="31" t="s">
        <v>119</v>
      </c>
      <c r="I10" s="24" t="s">
        <v>60</v>
      </c>
      <c r="J10" s="34" t="s">
        <v>81</v>
      </c>
      <c r="K10" s="24">
        <v>30</v>
      </c>
      <c r="L10" s="37">
        <v>0</v>
      </c>
      <c r="M10" s="25"/>
      <c r="N10" s="25"/>
      <c r="O10" s="25"/>
      <c r="P10" s="22"/>
      <c r="Q10" s="22"/>
      <c r="R10" s="22"/>
      <c r="S10" s="22"/>
      <c r="T10" s="22"/>
      <c r="U10" s="22"/>
      <c r="V10" s="22"/>
      <c r="W10" s="22"/>
      <c r="X10" s="22"/>
      <c r="Y10" s="26">
        <v>0.005752314814814814</v>
      </c>
      <c r="Z10" s="27"/>
      <c r="AA10" s="11">
        <v>0.005752314814814814</v>
      </c>
      <c r="AB10" s="12">
        <v>0</v>
      </c>
      <c r="AC10" s="15">
        <v>0</v>
      </c>
      <c r="AD10" s="8">
        <v>0.005752314814814814</v>
      </c>
      <c r="AE10" s="9">
        <v>0.005752314814814814</v>
      </c>
      <c r="AF10" s="10">
        <v>0</v>
      </c>
      <c r="AG10" s="38">
        <v>2</v>
      </c>
      <c r="AH10" s="18">
        <v>1.0507399577167014</v>
      </c>
      <c r="AI10" s="22"/>
      <c r="AJ10" s="22"/>
      <c r="AK10" s="40">
        <v>95</v>
      </c>
      <c r="AL10" s="19">
        <v>0.00027777777777777523</v>
      </c>
    </row>
    <row r="11" spans="1:38" ht="12.75">
      <c r="A11" s="30">
        <v>3</v>
      </c>
      <c r="B11" s="31" t="s">
        <v>120</v>
      </c>
      <c r="C11" s="32">
        <v>354</v>
      </c>
      <c r="D11" s="33">
        <v>5</v>
      </c>
      <c r="E11" s="33" t="s">
        <v>95</v>
      </c>
      <c r="F11" s="33">
        <v>2</v>
      </c>
      <c r="G11" s="33">
        <v>3</v>
      </c>
      <c r="H11" s="31" t="s">
        <v>121</v>
      </c>
      <c r="I11" s="24" t="s">
        <v>91</v>
      </c>
      <c r="J11" s="34">
        <v>1</v>
      </c>
      <c r="K11" s="24">
        <v>10</v>
      </c>
      <c r="L11" s="37">
        <v>0.014583333333333332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6">
        <v>0.022048611111111113</v>
      </c>
      <c r="Z11" s="27">
        <v>0.0006539351851851852</v>
      </c>
      <c r="AA11" s="11">
        <v>0.006811342592592595</v>
      </c>
      <c r="AB11" s="12">
        <v>0</v>
      </c>
      <c r="AC11" s="15">
        <v>0</v>
      </c>
      <c r="AD11" s="8">
        <v>0.006811342592592595</v>
      </c>
      <c r="AE11" s="9">
        <v>0.006811342592592595</v>
      </c>
      <c r="AF11" s="10">
        <v>0</v>
      </c>
      <c r="AG11" s="38">
        <v>3</v>
      </c>
      <c r="AH11" s="18">
        <v>1.244186046511628</v>
      </c>
      <c r="AI11" s="22"/>
      <c r="AJ11" s="22"/>
      <c r="AK11" s="40">
        <v>91</v>
      </c>
      <c r="AL11" s="19">
        <v>0.0013368055555555564</v>
      </c>
    </row>
    <row r="12" spans="1:38" ht="12.75">
      <c r="A12" s="30">
        <v>4</v>
      </c>
      <c r="B12" s="31" t="s">
        <v>122</v>
      </c>
      <c r="C12" s="32">
        <v>393</v>
      </c>
      <c r="D12" s="33">
        <v>5</v>
      </c>
      <c r="E12" s="33" t="s">
        <v>95</v>
      </c>
      <c r="F12" s="33">
        <v>1</v>
      </c>
      <c r="G12" s="33">
        <v>3</v>
      </c>
      <c r="H12" s="31" t="s">
        <v>123</v>
      </c>
      <c r="I12" s="24" t="s">
        <v>91</v>
      </c>
      <c r="J12" s="34" t="s">
        <v>81</v>
      </c>
      <c r="K12" s="24">
        <v>30</v>
      </c>
      <c r="L12" s="37">
        <v>0.002777777777777778</v>
      </c>
      <c r="M12" s="25"/>
      <c r="N12" s="25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6">
        <v>0.009768518518518518</v>
      </c>
      <c r="Z12" s="27"/>
      <c r="AA12" s="11">
        <v>0.00699074074074074</v>
      </c>
      <c r="AB12" s="12">
        <v>0</v>
      </c>
      <c r="AC12" s="15">
        <v>0</v>
      </c>
      <c r="AD12" s="8">
        <v>0.00699074074074074</v>
      </c>
      <c r="AE12" s="9">
        <v>0.00699074074074074</v>
      </c>
      <c r="AF12" s="10">
        <v>0</v>
      </c>
      <c r="AG12" s="38">
        <v>4</v>
      </c>
      <c r="AH12" s="18">
        <v>1.2769556025369972</v>
      </c>
      <c r="AI12" s="22"/>
      <c r="AJ12" s="22"/>
      <c r="AK12" s="40">
        <v>87</v>
      </c>
      <c r="AL12" s="19">
        <v>0.001516203703703701</v>
      </c>
    </row>
    <row r="13" spans="1:38" ht="12.75">
      <c r="A13" s="30">
        <v>5</v>
      </c>
      <c r="B13" s="31" t="s">
        <v>124</v>
      </c>
      <c r="C13" s="32">
        <v>334</v>
      </c>
      <c r="D13" s="33">
        <v>5</v>
      </c>
      <c r="E13" s="33" t="s">
        <v>95</v>
      </c>
      <c r="F13" s="33">
        <v>5</v>
      </c>
      <c r="G13" s="33">
        <v>1</v>
      </c>
      <c r="H13" s="31" t="s">
        <v>125</v>
      </c>
      <c r="I13" s="24" t="s">
        <v>60</v>
      </c>
      <c r="J13" s="34">
        <v>2</v>
      </c>
      <c r="K13" s="24">
        <v>3</v>
      </c>
      <c r="L13" s="37">
        <v>0.06944444444444443</v>
      </c>
      <c r="M13" s="22"/>
      <c r="N13" s="22"/>
      <c r="O13" s="25">
        <v>3</v>
      </c>
      <c r="P13" s="22"/>
      <c r="Q13" s="22"/>
      <c r="R13" s="22"/>
      <c r="S13" s="22"/>
      <c r="T13" s="22"/>
      <c r="U13" s="22"/>
      <c r="V13" s="22"/>
      <c r="W13" s="22"/>
      <c r="X13" s="22"/>
      <c r="Y13" s="26">
        <v>0.07648148148148148</v>
      </c>
      <c r="Z13" s="27"/>
      <c r="AA13" s="11">
        <v>0.00703703703703705</v>
      </c>
      <c r="AB13" s="12">
        <v>3</v>
      </c>
      <c r="AC13" s="15">
        <v>0</v>
      </c>
      <c r="AD13" s="8">
        <v>0.007557870370370383</v>
      </c>
      <c r="AE13" s="9">
        <v>0.007557870370370383</v>
      </c>
      <c r="AF13" s="10">
        <v>0</v>
      </c>
      <c r="AG13" s="38">
        <v>5</v>
      </c>
      <c r="AH13" s="18">
        <v>1.3805496828752661</v>
      </c>
      <c r="AI13" s="22"/>
      <c r="AJ13" s="22"/>
      <c r="AK13" s="40">
        <v>83</v>
      </c>
      <c r="AL13" s="19">
        <v>0.002083333333333344</v>
      </c>
    </row>
    <row r="14" spans="1:38" ht="12.75">
      <c r="A14" s="30">
        <v>6</v>
      </c>
      <c r="B14" s="31" t="s">
        <v>126</v>
      </c>
      <c r="C14" s="32">
        <v>362</v>
      </c>
      <c r="D14" s="33">
        <v>5</v>
      </c>
      <c r="E14" s="33" t="s">
        <v>95</v>
      </c>
      <c r="F14" s="33">
        <v>2</v>
      </c>
      <c r="G14" s="33">
        <v>6</v>
      </c>
      <c r="H14" s="31" t="s">
        <v>127</v>
      </c>
      <c r="I14" s="24" t="s">
        <v>43</v>
      </c>
      <c r="J14" s="34">
        <v>1</v>
      </c>
      <c r="K14" s="24">
        <v>10</v>
      </c>
      <c r="L14" s="37">
        <v>0.04791666666666666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6">
        <v>0.056076388888888884</v>
      </c>
      <c r="Z14" s="27"/>
      <c r="AA14" s="11">
        <v>0.008159722222222221</v>
      </c>
      <c r="AB14" s="12">
        <v>0</v>
      </c>
      <c r="AC14" s="15">
        <v>0</v>
      </c>
      <c r="AD14" s="8">
        <v>0.008159722222222221</v>
      </c>
      <c r="AE14" s="9">
        <v>0.008159722222222221</v>
      </c>
      <c r="AF14" s="10">
        <v>0</v>
      </c>
      <c r="AG14" s="38">
        <v>6</v>
      </c>
      <c r="AH14" s="18">
        <v>1.4904862579281177</v>
      </c>
      <c r="AI14" s="22"/>
      <c r="AJ14" s="22"/>
      <c r="AK14" s="40">
        <v>79</v>
      </c>
      <c r="AL14" s="19">
        <v>0.002685185185185182</v>
      </c>
    </row>
    <row r="15" spans="1:38" ht="12.75">
      <c r="A15" s="30">
        <v>7</v>
      </c>
      <c r="B15" s="31" t="s">
        <v>128</v>
      </c>
      <c r="C15" s="32">
        <v>316</v>
      </c>
      <c r="D15" s="33">
        <v>5</v>
      </c>
      <c r="E15" s="33" t="s">
        <v>95</v>
      </c>
      <c r="F15" s="33">
        <v>1</v>
      </c>
      <c r="G15" s="33">
        <v>2</v>
      </c>
      <c r="H15" s="31" t="s">
        <v>129</v>
      </c>
      <c r="I15" s="24" t="s">
        <v>88</v>
      </c>
      <c r="J15" s="34">
        <v>1</v>
      </c>
      <c r="K15" s="24">
        <v>10</v>
      </c>
      <c r="L15" s="37">
        <v>0.020833333333333332</v>
      </c>
      <c r="M15" s="25"/>
      <c r="N15" s="25"/>
      <c r="O15" s="25">
        <v>0</v>
      </c>
      <c r="P15" s="22"/>
      <c r="Q15" s="22">
        <v>3</v>
      </c>
      <c r="R15" s="22"/>
      <c r="S15" s="22"/>
      <c r="T15" s="22"/>
      <c r="U15" s="22"/>
      <c r="V15" s="22"/>
      <c r="W15" s="22"/>
      <c r="X15" s="22"/>
      <c r="Y15" s="26">
        <v>0.028645833333333332</v>
      </c>
      <c r="Z15" s="27"/>
      <c r="AA15" s="11">
        <v>0.0078125</v>
      </c>
      <c r="AB15" s="12">
        <v>3</v>
      </c>
      <c r="AC15" s="15">
        <v>0</v>
      </c>
      <c r="AD15" s="8">
        <v>0.008333333333333333</v>
      </c>
      <c r="AE15" s="9">
        <v>0.008333333333333333</v>
      </c>
      <c r="AF15" s="10">
        <v>0</v>
      </c>
      <c r="AG15" s="38">
        <v>7</v>
      </c>
      <c r="AH15" s="18">
        <v>1.5221987315010566</v>
      </c>
      <c r="AI15" s="22"/>
      <c r="AJ15" s="22"/>
      <c r="AK15" s="40">
        <v>75</v>
      </c>
      <c r="AL15" s="19">
        <v>0.002858796296296294</v>
      </c>
    </row>
    <row r="16" spans="1:38" ht="12.75">
      <c r="A16" s="30">
        <v>8</v>
      </c>
      <c r="B16" s="31" t="s">
        <v>130</v>
      </c>
      <c r="C16" s="32">
        <v>355</v>
      </c>
      <c r="D16" s="33">
        <v>5</v>
      </c>
      <c r="E16" s="33" t="s">
        <v>95</v>
      </c>
      <c r="F16" s="33">
        <v>6</v>
      </c>
      <c r="G16" s="33">
        <v>1</v>
      </c>
      <c r="H16" s="31" t="s">
        <v>131</v>
      </c>
      <c r="I16" s="39" t="s">
        <v>60</v>
      </c>
      <c r="J16" s="34">
        <v>2</v>
      </c>
      <c r="K16" s="24">
        <v>3</v>
      </c>
      <c r="L16" s="37">
        <v>0.08125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6">
        <v>0.08966435185185186</v>
      </c>
      <c r="Z16" s="27"/>
      <c r="AA16" s="11">
        <v>0.008414351851851853</v>
      </c>
      <c r="AB16" s="12">
        <v>0</v>
      </c>
      <c r="AC16" s="15">
        <v>0</v>
      </c>
      <c r="AD16" s="8">
        <v>0.008414351851851853</v>
      </c>
      <c r="AE16" s="9">
        <v>0.008414351851851853</v>
      </c>
      <c r="AF16" s="10">
        <v>0</v>
      </c>
      <c r="AG16" s="38">
        <v>8</v>
      </c>
      <c r="AH16" s="18">
        <v>1.5369978858350948</v>
      </c>
      <c r="AI16" s="22"/>
      <c r="AJ16" s="22"/>
      <c r="AK16" s="40" t="s">
        <v>46</v>
      </c>
      <c r="AL16" s="19">
        <v>0.0029398148148148144</v>
      </c>
    </row>
    <row r="17" spans="1:38" ht="12.75">
      <c r="A17" s="30">
        <v>9</v>
      </c>
      <c r="B17" s="31" t="s">
        <v>132</v>
      </c>
      <c r="C17" s="32">
        <v>395</v>
      </c>
      <c r="D17" s="33">
        <v>5</v>
      </c>
      <c r="E17" s="33" t="s">
        <v>95</v>
      </c>
      <c r="F17" s="33">
        <v>4</v>
      </c>
      <c r="G17" s="33">
        <v>6</v>
      </c>
      <c r="H17" s="31" t="s">
        <v>133</v>
      </c>
      <c r="I17" s="39" t="s">
        <v>44</v>
      </c>
      <c r="J17" s="34">
        <v>3</v>
      </c>
      <c r="K17" s="24">
        <v>1</v>
      </c>
      <c r="L17" s="37">
        <v>0.059722222222222225</v>
      </c>
      <c r="M17" s="22"/>
      <c r="N17" s="22"/>
      <c r="O17" s="22">
        <v>3</v>
      </c>
      <c r="P17" s="22"/>
      <c r="Q17" s="22"/>
      <c r="R17" s="22"/>
      <c r="S17" s="22"/>
      <c r="T17" s="22"/>
      <c r="U17" s="22"/>
      <c r="V17" s="22"/>
      <c r="W17" s="22"/>
      <c r="X17" s="22"/>
      <c r="Y17" s="26">
        <v>0.0705324074074074</v>
      </c>
      <c r="Z17" s="27">
        <v>0.00035879629629629635</v>
      </c>
      <c r="AA17" s="11">
        <v>0.010451388888888883</v>
      </c>
      <c r="AB17" s="12">
        <v>3</v>
      </c>
      <c r="AC17" s="15">
        <v>0</v>
      </c>
      <c r="AD17" s="8">
        <v>0.010972222222222217</v>
      </c>
      <c r="AE17" s="9">
        <v>0.010972222222222217</v>
      </c>
      <c r="AF17" s="10">
        <v>0</v>
      </c>
      <c r="AG17" s="38">
        <v>9</v>
      </c>
      <c r="AH17" s="18">
        <v>2.0042283298097234</v>
      </c>
      <c r="AI17" s="22"/>
      <c r="AJ17" s="22"/>
      <c r="AK17" s="40" t="s">
        <v>46</v>
      </c>
      <c r="AL17" s="19">
        <v>0.0054976851851851775</v>
      </c>
    </row>
    <row r="18" spans="1:38" ht="12.75">
      <c r="A18" s="30">
        <v>10</v>
      </c>
      <c r="B18" s="31" t="s">
        <v>134</v>
      </c>
      <c r="C18" s="32">
        <v>363</v>
      </c>
      <c r="D18" s="33">
        <v>5</v>
      </c>
      <c r="E18" s="33" t="s">
        <v>95</v>
      </c>
      <c r="F18" s="33">
        <v>1</v>
      </c>
      <c r="G18" s="33">
        <v>6</v>
      </c>
      <c r="H18" s="31" t="s">
        <v>135</v>
      </c>
      <c r="I18" s="24" t="s">
        <v>43</v>
      </c>
      <c r="J18" s="34">
        <v>1</v>
      </c>
      <c r="K18" s="24">
        <v>10</v>
      </c>
      <c r="L18" s="37">
        <v>0.026909722222222224</v>
      </c>
      <c r="M18" s="25">
        <v>1</v>
      </c>
      <c r="N18" s="25">
        <v>3</v>
      </c>
      <c r="O18" s="25">
        <v>10</v>
      </c>
      <c r="P18" s="22"/>
      <c r="Q18" s="22">
        <v>3</v>
      </c>
      <c r="R18" s="22"/>
      <c r="S18" s="22"/>
      <c r="T18" s="22"/>
      <c r="U18" s="22"/>
      <c r="V18" s="22"/>
      <c r="W18" s="22"/>
      <c r="X18" s="22"/>
      <c r="Y18" s="26">
        <v>0.03881944444444444</v>
      </c>
      <c r="Z18" s="27"/>
      <c r="AA18" s="11">
        <v>0.011909722222222217</v>
      </c>
      <c r="AB18" s="12">
        <v>17</v>
      </c>
      <c r="AC18" s="15">
        <v>0</v>
      </c>
      <c r="AD18" s="8">
        <v>0.014861111111111106</v>
      </c>
      <c r="AE18" s="9">
        <v>0.014861111111111106</v>
      </c>
      <c r="AF18" s="10">
        <v>0</v>
      </c>
      <c r="AG18" s="38">
        <v>10</v>
      </c>
      <c r="AH18" s="18">
        <v>2.71458773784355</v>
      </c>
      <c r="AI18" s="22"/>
      <c r="AJ18" s="22"/>
      <c r="AK18" s="40">
        <v>72</v>
      </c>
      <c r="AL18" s="19">
        <v>0.009386574074074068</v>
      </c>
    </row>
    <row r="19" spans="1:38" ht="12.75">
      <c r="A19" s="30">
        <v>11</v>
      </c>
      <c r="B19" s="31" t="s">
        <v>136</v>
      </c>
      <c r="C19" s="32">
        <v>396</v>
      </c>
      <c r="D19" s="33">
        <v>5</v>
      </c>
      <c r="E19" s="33" t="s">
        <v>95</v>
      </c>
      <c r="F19" s="33">
        <v>3</v>
      </c>
      <c r="G19" s="33">
        <v>6</v>
      </c>
      <c r="H19" s="31" t="s">
        <v>137</v>
      </c>
      <c r="I19" s="39" t="s">
        <v>44</v>
      </c>
      <c r="J19" s="34">
        <v>3</v>
      </c>
      <c r="K19" s="24">
        <v>1</v>
      </c>
      <c r="L19" s="37">
        <v>0.03958333333333333</v>
      </c>
      <c r="M19" s="22"/>
      <c r="N19" s="22" t="s">
        <v>41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6">
        <v>0.052662037037037035</v>
      </c>
      <c r="Z19" s="27"/>
      <c r="AA19" s="11">
        <v>0.013078703703703703</v>
      </c>
      <c r="AB19" s="12">
        <v>0</v>
      </c>
      <c r="AC19" s="15">
        <v>1</v>
      </c>
      <c r="AD19" s="8">
        <v>0.013078703703703703</v>
      </c>
      <c r="AE19" s="9" t="s">
        <v>138</v>
      </c>
      <c r="AF19" s="10">
        <v>1</v>
      </c>
      <c r="AG19" s="7" t="s">
        <v>139</v>
      </c>
      <c r="AH19" s="18" t="s">
        <v>139</v>
      </c>
      <c r="AI19" s="22"/>
      <c r="AJ19" s="22"/>
      <c r="AK19" s="40"/>
      <c r="AL19" s="19" t="s">
        <v>139</v>
      </c>
    </row>
    <row r="22" spans="9:27" ht="12.75" outlineLevel="1">
      <c r="I22" t="s">
        <v>38</v>
      </c>
      <c r="AA22" t="s">
        <v>63</v>
      </c>
    </row>
    <row r="23" ht="12.75" outlineLevel="1"/>
    <row r="24" spans="9:27" ht="12.75">
      <c r="I24" t="s">
        <v>39</v>
      </c>
      <c r="AA24" t="s">
        <v>64</v>
      </c>
    </row>
  </sheetData>
  <sheetProtection formatColumns="0" formatRows="0" deleteColumns="0" deleteRows="0" sort="0" autoFilter="0"/>
  <autoFilter ref="A8:Z19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portrait" paperSize="9" scale="98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18"/>
  <sheetViews>
    <sheetView zoomScale="85" zoomScaleNormal="85" workbookViewId="0" topLeftCell="A1">
      <selection activeCell="M24" sqref="M24"/>
    </sheetView>
  </sheetViews>
  <sheetFormatPr defaultColWidth="9.00390625" defaultRowHeight="12.75" outlineLevelRow="1" outlineLevelCol="1"/>
  <cols>
    <col min="1" max="1" width="3.875" style="0" customWidth="1"/>
    <col min="2" max="2" width="5.25390625" style="0" customWidth="1"/>
    <col min="3" max="3" width="2.625" style="2" hidden="1" customWidth="1" outlineLevel="1"/>
    <col min="4" max="4" width="2.75390625" style="2" hidden="1" customWidth="1" outlineLevel="1"/>
    <col min="5" max="5" width="17.25390625" style="0" customWidth="1" collapsed="1"/>
    <col min="6" max="6" width="28.00390625" style="0" customWidth="1"/>
    <col min="7" max="7" width="4.75390625" style="0" customWidth="1"/>
    <col min="8" max="8" width="7.75390625" style="0" customWidth="1"/>
    <col min="9" max="14" width="3.625" style="0" customWidth="1"/>
    <col min="15" max="20" width="3.625" style="0" hidden="1" customWidth="1"/>
    <col min="21" max="21" width="7.25390625" style="0" customWidth="1"/>
    <col min="22" max="22" width="4.875" style="0" customWidth="1"/>
    <col min="23" max="23" width="8.125" style="0" customWidth="1"/>
    <col min="24" max="24" width="4.75390625" style="0" customWidth="1"/>
    <col min="25" max="25" width="3.625" style="0" customWidth="1"/>
    <col min="26" max="26" width="6.625" style="0" hidden="1" customWidth="1"/>
    <col min="27" max="27" width="10.125" style="0" customWidth="1"/>
    <col min="28" max="28" width="2.75390625" style="2" hidden="1" customWidth="1"/>
    <col min="29" max="29" width="3.375" style="0" customWidth="1"/>
    <col min="30" max="30" width="6.00390625" style="0" hidden="1" customWidth="1" outlineLevel="1"/>
    <col min="31" max="31" width="4.625" style="0" hidden="1" customWidth="1" outlineLevel="1"/>
    <col min="32" max="32" width="4.00390625" style="0" hidden="1" customWidth="1" outlineLevel="1"/>
    <col min="33" max="33" width="11.125" style="0" customWidth="1" collapsed="1"/>
    <col min="34" max="34" width="7.875" style="0" hidden="1" customWidth="1" outlineLevel="1"/>
    <col min="35" max="35" width="9.125" style="0" customWidth="1" collapsed="1"/>
  </cols>
  <sheetData>
    <row r="1" spans="1:33" ht="12.75">
      <c r="A1" s="48" t="str">
        <f>'[1]протокол'!$A$1</f>
        <v>Комитет Пензенской области по физической культуре и спорту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ht="12.75">
      <c r="A2" s="48" t="str">
        <f>'[1]протокол'!$A$2</f>
        <v>Министерство образования Пензенской области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3" ht="12.75">
      <c r="A3" s="48" t="str">
        <f>'[1]протокол'!$A$3</f>
        <v>ГБОУДОД Пензенская областная станция юных туристов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ht="37.5" customHeight="1">
      <c r="A4" s="49" t="str">
        <f>'[1]протокол'!$A$4</f>
        <v>Кубок Пензенской области по спортивному туризму 
Дисциплина дистанции-пешеходные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 ht="18.75" customHeight="1">
      <c r="A5" s="44" t="s">
        <v>140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33" ht="15.75" customHeight="1">
      <c r="A6" s="45" t="str">
        <f>'[1]протокол'!$A$5</f>
        <v>Класс дистанций - 3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8:28" ht="12.75">
      <c r="H7" s="1" t="s">
        <v>40</v>
      </c>
      <c r="I7" s="1"/>
      <c r="K7" s="1"/>
      <c r="L7" s="21" t="s">
        <v>141</v>
      </c>
      <c r="Z7" s="13" t="s">
        <v>33</v>
      </c>
      <c r="AA7" s="28">
        <v>0.125</v>
      </c>
      <c r="AB7" s="14" t="s">
        <v>33</v>
      </c>
    </row>
    <row r="8" spans="1:33" ht="14.25">
      <c r="A8" s="50">
        <f>'[1]Титул'!$B$8</f>
        <v>40341</v>
      </c>
      <c r="B8" s="50"/>
      <c r="C8" s="50"/>
      <c r="D8" s="50"/>
      <c r="E8" s="50"/>
      <c r="F8" s="51" t="s">
        <v>34</v>
      </c>
      <c r="G8" s="52">
        <f>IF(AC11&gt;5,SUM(#REF!),"")</f>
      </c>
      <c r="I8" s="1"/>
      <c r="J8" s="1"/>
      <c r="K8" s="1"/>
      <c r="L8" s="53"/>
      <c r="O8" s="21"/>
      <c r="Z8" s="13"/>
      <c r="AA8" s="28"/>
      <c r="AB8" s="14"/>
      <c r="AG8" s="29" t="str">
        <f>'[1]Титул'!$E$8</f>
        <v>Городищенский р-н, ДОЛ "Мечта"</v>
      </c>
    </row>
    <row r="9" spans="1:34" s="3" customFormat="1" ht="44.25" customHeight="1">
      <c r="A9" s="4" t="s">
        <v>0</v>
      </c>
      <c r="B9" s="4" t="s">
        <v>142</v>
      </c>
      <c r="C9" s="5" t="s">
        <v>4</v>
      </c>
      <c r="D9" s="16" t="s">
        <v>35</v>
      </c>
      <c r="E9" s="4" t="s">
        <v>2</v>
      </c>
      <c r="F9" s="4" t="s">
        <v>143</v>
      </c>
      <c r="G9" s="5" t="s">
        <v>6</v>
      </c>
      <c r="H9" s="4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5" t="s">
        <v>14</v>
      </c>
      <c r="P9" s="5" t="s">
        <v>28</v>
      </c>
      <c r="Q9" s="5" t="s">
        <v>29</v>
      </c>
      <c r="R9" s="5" t="s">
        <v>30</v>
      </c>
      <c r="S9" s="5" t="s">
        <v>31</v>
      </c>
      <c r="T9" s="5" t="s">
        <v>32</v>
      </c>
      <c r="U9" s="4" t="s">
        <v>15</v>
      </c>
      <c r="V9" s="5" t="s">
        <v>16</v>
      </c>
      <c r="W9" s="5" t="s">
        <v>17</v>
      </c>
      <c r="X9" s="5" t="s">
        <v>18</v>
      </c>
      <c r="Y9" s="5" t="s">
        <v>19</v>
      </c>
      <c r="Z9" s="5" t="s">
        <v>20</v>
      </c>
      <c r="AA9" s="5" t="s">
        <v>20</v>
      </c>
      <c r="AB9" s="5" t="s">
        <v>26</v>
      </c>
      <c r="AC9" s="5" t="s">
        <v>21</v>
      </c>
      <c r="AD9" s="6" t="s">
        <v>22</v>
      </c>
      <c r="AE9" s="6" t="s">
        <v>23</v>
      </c>
      <c r="AF9" s="6" t="s">
        <v>24</v>
      </c>
      <c r="AG9" s="4" t="s">
        <v>144</v>
      </c>
      <c r="AH9" s="17" t="s">
        <v>36</v>
      </c>
    </row>
    <row r="10" spans="1:35" ht="33.75" customHeight="1">
      <c r="A10" s="54">
        <v>1</v>
      </c>
      <c r="B10" s="55">
        <f>'[1]1'!$D$2</f>
        <v>38</v>
      </c>
      <c r="C10" s="56">
        <f>'[1]1'!$D$1</f>
        <v>2</v>
      </c>
      <c r="D10" s="56">
        <f>'[1]Жеребьевка'!$E9</f>
        <v>0</v>
      </c>
      <c r="E10" s="57" t="str">
        <f>'[1]1'!$D$4</f>
        <v>ЦДЮТиЭ (СОШ № 69)</v>
      </c>
      <c r="F10" s="58" t="str">
        <f>'[1]1'!$AC$15</f>
        <v>Чистяков Иван (2), Поляков Роман (3), Елина Ирина (2),   Васильева Кристина (2),   </v>
      </c>
      <c r="G10" s="59">
        <f>'[1]1'!$AC$16</f>
        <v>10</v>
      </c>
      <c r="H10" s="60">
        <v>0.152777777777778</v>
      </c>
      <c r="I10" s="61"/>
      <c r="J10" s="61" t="s">
        <v>41</v>
      </c>
      <c r="K10" s="61">
        <v>3</v>
      </c>
      <c r="L10" s="62"/>
      <c r="M10" s="62"/>
      <c r="N10" s="62"/>
      <c r="O10" s="62"/>
      <c r="P10" s="62"/>
      <c r="Q10" s="62"/>
      <c r="R10" s="62"/>
      <c r="S10" s="62"/>
      <c r="T10" s="62"/>
      <c r="U10" s="63">
        <v>0.24627314814814816</v>
      </c>
      <c r="V10" s="64"/>
      <c r="W10" s="65">
        <f>IF(H10="","Не старт",IF(U10=0,"Не фин.",IF(U10="сход","Сход",U10-H10-V10)))</f>
        <v>0.09349537037037015</v>
      </c>
      <c r="X10" s="66">
        <f>SUM(I10:T10)</f>
        <v>3</v>
      </c>
      <c r="Y10" s="67">
        <f>COUNTIF(I10:T10,"сн")</f>
        <v>1</v>
      </c>
      <c r="Z10" s="68">
        <f>W10+X10*TIMEVALUE("0:00:30")</f>
        <v>0.09453703703703681</v>
      </c>
      <c r="AA10" s="69" t="str">
        <f>IF(H10="","",IF(U10=0,"",IF(W10="Сход","Сход",IF(W10&gt;$AA$7,"Прев. КВ",IF(Y10&gt;0,"Сн. с этапов",IF(U10="сход","Сход",Z10))))))</f>
        <v>Сн. с этапов</v>
      </c>
      <c r="AB10" s="70">
        <f>IF(AA10="Сн. с этапов",1,IF(AA10="Прев. КВ",2,IF(AA10="Сход",3,IF(AA10="",4,0))))</f>
        <v>1</v>
      </c>
      <c r="AC10" s="71">
        <f>IF(AB10=0,RANK(AA10,$AA$10:$AA$10,1),"")</f>
      </c>
      <c r="AD10" s="72">
        <f>IF(AC10="","",AA10/SMALL($AA$10:$AA$10,1))</f>
      </c>
      <c r="AE10" s="71"/>
      <c r="AF10" s="71"/>
      <c r="AG10" s="62"/>
      <c r="AH10" s="73">
        <f>IF(AC10="","",AA10-SMALL($AA$10:$AA$10,1))</f>
      </c>
      <c r="AI10" s="74"/>
    </row>
    <row r="11" spans="29:33" ht="12.75" hidden="1">
      <c r="AC11" s="75">
        <f>COUNT($AC$10:$AC$10)</f>
        <v>0</v>
      </c>
      <c r="AD11" s="75">
        <f>COUNTA(AD10:AD10)</f>
        <v>1</v>
      </c>
      <c r="AE11" s="75">
        <f>COUNTA(AE10:AE10)</f>
        <v>0</v>
      </c>
      <c r="AF11" s="75">
        <f>COUNTA(AF10:AF10)</f>
        <v>0</v>
      </c>
      <c r="AG11" s="75"/>
    </row>
    <row r="12" spans="29:33" ht="12.75" hidden="1" outlineLevel="1">
      <c r="AC12" s="76"/>
      <c r="AD12" s="76"/>
      <c r="AE12" s="76"/>
      <c r="AF12" s="76"/>
      <c r="AG12" s="76"/>
    </row>
    <row r="13" spans="23:29" ht="15.75" hidden="1" outlineLevel="1">
      <c r="W13" s="77" t="s">
        <v>145</v>
      </c>
      <c r="X13" s="78">
        <f ca="1">NOW()</f>
        <v>40344.467033912035</v>
      </c>
      <c r="Y13" s="78"/>
      <c r="Z13" s="78"/>
      <c r="AA13" s="78"/>
      <c r="AB13" s="78"/>
      <c r="AC13" s="78"/>
    </row>
    <row r="14" ht="12.75" collapsed="1"/>
    <row r="15" spans="6:23" ht="12.75" outlineLevel="1">
      <c r="F15" t="s">
        <v>38</v>
      </c>
      <c r="W15" t="str">
        <f>'[1]Титул'!$F$17</f>
        <v>Чулин А.В., СС1К, г. Пенза</v>
      </c>
    </row>
    <row r="16" ht="12.75" outlineLevel="1"/>
    <row r="18" spans="6:23" ht="12.75">
      <c r="F18" t="s">
        <v>39</v>
      </c>
      <c r="W18" t="str">
        <f>'[1]Титул'!$F$18</f>
        <v>Кознова А.В., СС2К, г. Пенза</v>
      </c>
    </row>
  </sheetData>
  <sheetProtection formatCells="0" formatColumns="0" formatRows="0" sort="0"/>
  <mergeCells count="8">
    <mergeCell ref="A1:AG1"/>
    <mergeCell ref="A2:AG2"/>
    <mergeCell ref="A3:AG3"/>
    <mergeCell ref="A4:AG4"/>
    <mergeCell ref="A8:E8"/>
    <mergeCell ref="X13:AC13"/>
    <mergeCell ref="A5:AG5"/>
    <mergeCell ref="A6:AG6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scale="83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20"/>
  <sheetViews>
    <sheetView zoomScale="85" zoomScaleNormal="85" workbookViewId="0" topLeftCell="A4">
      <selection activeCell="G8" sqref="G8"/>
    </sheetView>
  </sheetViews>
  <sheetFormatPr defaultColWidth="9.00390625" defaultRowHeight="12.75" outlineLevelRow="1" outlineLevelCol="1"/>
  <cols>
    <col min="1" max="1" width="3.875" style="0" customWidth="1"/>
    <col min="2" max="2" width="5.25390625" style="0" customWidth="1"/>
    <col min="3" max="3" width="2.625" style="2" hidden="1" customWidth="1" outlineLevel="1"/>
    <col min="4" max="4" width="2.75390625" style="2" hidden="1" customWidth="1" outlineLevel="1"/>
    <col min="5" max="5" width="17.25390625" style="0" customWidth="1" collapsed="1"/>
    <col min="6" max="6" width="28.00390625" style="0" customWidth="1"/>
    <col min="7" max="7" width="4.75390625" style="0" customWidth="1"/>
    <col min="8" max="8" width="7.75390625" style="0" customWidth="1"/>
    <col min="9" max="14" width="3.625" style="0" customWidth="1"/>
    <col min="15" max="20" width="3.625" style="0" hidden="1" customWidth="1"/>
    <col min="21" max="21" width="7.25390625" style="0" customWidth="1"/>
    <col min="22" max="22" width="4.875" style="0" customWidth="1"/>
    <col min="23" max="23" width="8.125" style="0" customWidth="1"/>
    <col min="24" max="24" width="4.75390625" style="0" customWidth="1"/>
    <col min="25" max="25" width="3.625" style="0" customWidth="1"/>
    <col min="26" max="26" width="6.625" style="0" hidden="1" customWidth="1"/>
    <col min="27" max="27" width="10.125" style="0" customWidth="1"/>
    <col min="28" max="28" width="2.75390625" style="2" hidden="1" customWidth="1"/>
    <col min="29" max="29" width="3.375" style="0" customWidth="1"/>
    <col min="30" max="30" width="6.00390625" style="0" hidden="1" customWidth="1" outlineLevel="1"/>
    <col min="31" max="31" width="4.625" style="0" hidden="1" customWidth="1" outlineLevel="1"/>
    <col min="32" max="32" width="4.00390625" style="0" hidden="1" customWidth="1" outlineLevel="1"/>
    <col min="33" max="33" width="11.125" style="0" customWidth="1" collapsed="1"/>
    <col min="34" max="34" width="7.875" style="0" hidden="1" customWidth="1" outlineLevel="1"/>
    <col min="35" max="35" width="9.125" style="0" customWidth="1" collapsed="1"/>
  </cols>
  <sheetData>
    <row r="1" spans="1:33" ht="12.75">
      <c r="A1" s="48" t="str">
        <f>'[1]протокол'!$A$1</f>
        <v>Комитет Пензенской области по физической культуре и спорту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ht="12.75">
      <c r="A2" s="48" t="str">
        <f>'[1]протокол'!$A$2</f>
        <v>Министерство образования Пензенской области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3" ht="12.75">
      <c r="A3" s="48" t="str">
        <f>'[1]протокол'!$A$3</f>
        <v>ГБОУДОД Пензенская областная станция юных туристов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ht="37.5" customHeight="1">
      <c r="A4" s="49" t="str">
        <f>'[1]протокол'!$A$4</f>
        <v>Кубок Пензенской области по спортивному туризму 
Дисциплина дистанции-пешеходные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 ht="18.75" customHeight="1">
      <c r="A5" s="44" t="s">
        <v>140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33" ht="15.75" customHeight="1">
      <c r="A6" s="45" t="str">
        <f>'[1]протокол'!$A$5</f>
        <v>Класс дистанций - 3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8:28" ht="12.75">
      <c r="H7" s="1" t="s">
        <v>40</v>
      </c>
      <c r="I7" s="1"/>
      <c r="K7" s="1"/>
      <c r="L7" s="21" t="s">
        <v>146</v>
      </c>
      <c r="Z7" s="13" t="s">
        <v>33</v>
      </c>
      <c r="AA7" s="28">
        <v>0.125</v>
      </c>
      <c r="AB7" s="14" t="s">
        <v>33</v>
      </c>
    </row>
    <row r="8" spans="1:33" ht="14.25">
      <c r="A8" s="50">
        <f>'[1]Титул'!$B$8</f>
        <v>40341</v>
      </c>
      <c r="B8" s="50"/>
      <c r="C8" s="50"/>
      <c r="D8" s="50"/>
      <c r="E8" s="50"/>
      <c r="F8" s="51" t="s">
        <v>34</v>
      </c>
      <c r="G8" s="52">
        <f>IF(AC13&gt;5,SUM($G$10:$G$10),"")</f>
      </c>
      <c r="I8" s="1"/>
      <c r="J8" s="1"/>
      <c r="K8" s="1"/>
      <c r="L8" s="53"/>
      <c r="O8" s="21"/>
      <c r="Z8" s="13"/>
      <c r="AA8" s="28"/>
      <c r="AB8" s="14"/>
      <c r="AG8" s="29" t="str">
        <f>'[1]Титул'!$E$8</f>
        <v>Городищенский р-н, ДОЛ "Мечта"</v>
      </c>
    </row>
    <row r="9" spans="1:34" s="3" customFormat="1" ht="44.25" customHeight="1">
      <c r="A9" s="4" t="s">
        <v>0</v>
      </c>
      <c r="B9" s="4" t="s">
        <v>142</v>
      </c>
      <c r="C9" s="5" t="s">
        <v>4</v>
      </c>
      <c r="D9" s="16" t="s">
        <v>35</v>
      </c>
      <c r="E9" s="4" t="s">
        <v>2</v>
      </c>
      <c r="F9" s="4" t="s">
        <v>143</v>
      </c>
      <c r="G9" s="5" t="s">
        <v>6</v>
      </c>
      <c r="H9" s="4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5" t="s">
        <v>14</v>
      </c>
      <c r="P9" s="5" t="s">
        <v>28</v>
      </c>
      <c r="Q9" s="5" t="s">
        <v>29</v>
      </c>
      <c r="R9" s="5" t="s">
        <v>30</v>
      </c>
      <c r="S9" s="5" t="s">
        <v>31</v>
      </c>
      <c r="T9" s="5" t="s">
        <v>32</v>
      </c>
      <c r="U9" s="4" t="s">
        <v>15</v>
      </c>
      <c r="V9" s="5" t="s">
        <v>16</v>
      </c>
      <c r="W9" s="5" t="s">
        <v>17</v>
      </c>
      <c r="X9" s="5" t="s">
        <v>18</v>
      </c>
      <c r="Y9" s="5" t="s">
        <v>19</v>
      </c>
      <c r="Z9" s="5" t="s">
        <v>20</v>
      </c>
      <c r="AA9" s="5" t="s">
        <v>20</v>
      </c>
      <c r="AB9" s="5" t="s">
        <v>26</v>
      </c>
      <c r="AC9" s="5" t="s">
        <v>21</v>
      </c>
      <c r="AD9" s="6" t="s">
        <v>22</v>
      </c>
      <c r="AE9" s="6" t="s">
        <v>23</v>
      </c>
      <c r="AF9" s="6" t="s">
        <v>24</v>
      </c>
      <c r="AG9" s="4" t="s">
        <v>144</v>
      </c>
      <c r="AH9" s="17" t="s">
        <v>36</v>
      </c>
    </row>
    <row r="10" spans="1:35" ht="33.75" customHeight="1">
      <c r="A10" s="54">
        <v>1</v>
      </c>
      <c r="B10" s="55">
        <f>'[1]5'!$D$2</f>
        <v>37</v>
      </c>
      <c r="C10" s="56">
        <f>'[1]5'!$D$1</f>
        <v>3</v>
      </c>
      <c r="D10" s="56">
        <f>'[1]Жеребьевка'!$E13</f>
        <v>0</v>
      </c>
      <c r="E10" s="57" t="str">
        <f>'[1]5'!$D$4</f>
        <v>Путь-3</v>
      </c>
      <c r="F10" s="58" t="str">
        <f>'[1]5'!$AC$15</f>
        <v> Лазутов Евгений (3),   Развозжаева Ангелина (3), Овтин Артём (2), Пронькин Илья (2),  </v>
      </c>
      <c r="G10" s="79">
        <f>'[1]5'!$AC$16</f>
        <v>8</v>
      </c>
      <c r="H10" s="60">
        <v>0.145833333333333</v>
      </c>
      <c r="I10" s="61">
        <v>1</v>
      </c>
      <c r="J10" s="61"/>
      <c r="K10" s="61">
        <v>1</v>
      </c>
      <c r="L10" s="62"/>
      <c r="M10" s="62">
        <v>3</v>
      </c>
      <c r="N10" s="62"/>
      <c r="O10" s="62"/>
      <c r="P10" s="62"/>
      <c r="Q10" s="62"/>
      <c r="R10" s="62"/>
      <c r="S10" s="62"/>
      <c r="T10" s="62"/>
      <c r="U10" s="63">
        <v>0.21151620370370372</v>
      </c>
      <c r="V10" s="64"/>
      <c r="W10" s="65">
        <f>IF(H10="","Не старт",IF(U10=0,"Не фин.",IF(U10="сход","Сход",U10-H10-V10)))</f>
        <v>0.06568287037037071</v>
      </c>
      <c r="X10" s="66">
        <f>SUM(I10:T10)</f>
        <v>5</v>
      </c>
      <c r="Y10" s="67">
        <f>COUNTIF(I10:T10,"сн")</f>
        <v>0</v>
      </c>
      <c r="Z10" s="68">
        <f>W10+X10*TIMEVALUE("0:00:30")</f>
        <v>0.06741898148148182</v>
      </c>
      <c r="AA10" s="69">
        <f>IF(H10="","",IF(U10=0,"",IF(W10="Сход","Сход",IF(W10&gt;$AA$7,"Прев. КВ",IF(Y10&gt;0,"Сн. с этапов",IF(U10="сход","Сход",Z10))))))</f>
        <v>0.06741898148148182</v>
      </c>
      <c r="AB10" s="70">
        <f>IF(AA10="Сн. с этапов",1,IF(AA10="Прев. КВ",2,IF(AA10="Сход",3,IF(AA10="",4,0))))</f>
        <v>0</v>
      </c>
      <c r="AC10" s="80">
        <f>IF(AB10=0,RANK(AA10,$AA$10:$AA$12,1),"")</f>
        <v>1</v>
      </c>
      <c r="AD10" s="72">
        <f>IF(AC10="","",AA10/SMALL($AA$10:$AA$12,1))</f>
        <v>1</v>
      </c>
      <c r="AE10" s="71"/>
      <c r="AF10" s="71"/>
      <c r="AG10" s="62"/>
      <c r="AH10" s="73">
        <f>IF(AC10="","",AA10-SMALL($AA$10:$AA$12,1))</f>
        <v>0</v>
      </c>
      <c r="AI10" s="74"/>
    </row>
    <row r="11" spans="1:35" ht="33.75" customHeight="1">
      <c r="A11" s="54">
        <v>2</v>
      </c>
      <c r="B11" s="55">
        <f>'[1]4'!$D$2</f>
        <v>33</v>
      </c>
      <c r="C11" s="56">
        <f>'[1]4'!$D$1</f>
        <v>3</v>
      </c>
      <c r="D11" s="56">
        <f>'[1]Жеребьевка'!$E12</f>
        <v>0</v>
      </c>
      <c r="E11" s="57" t="str">
        <f>'[1]4'!$D$4</f>
        <v>Экстрим</v>
      </c>
      <c r="F11" s="58" t="str">
        <f>'[1]4'!$AC$15</f>
        <v>Авдонина Ольга (1), Гречихин Илья (1), Морозов Алексей (3), Коновалов Дмитрий (1),     </v>
      </c>
      <c r="G11" s="79">
        <f>'[1]4'!$AC$16</f>
        <v>31</v>
      </c>
      <c r="H11" s="60">
        <v>0.118055555555556</v>
      </c>
      <c r="I11" s="61">
        <v>1</v>
      </c>
      <c r="J11" s="61"/>
      <c r="K11" s="61"/>
      <c r="L11" s="62"/>
      <c r="M11" s="62"/>
      <c r="N11" s="62"/>
      <c r="O11" s="62"/>
      <c r="P11" s="62"/>
      <c r="Q11" s="62"/>
      <c r="R11" s="62"/>
      <c r="S11" s="62"/>
      <c r="T11" s="62"/>
      <c r="U11" s="63">
        <v>0.19008101851851852</v>
      </c>
      <c r="V11" s="64"/>
      <c r="W11" s="65">
        <f>IF(H11="","Не старт",IF(U11=0,"Не фин.",IF(U11="сход","Сход",U11-H11-V11)))</f>
        <v>0.07202546296296253</v>
      </c>
      <c r="X11" s="66">
        <f>SUM(I11:T11)</f>
        <v>1</v>
      </c>
      <c r="Y11" s="67">
        <f>COUNTIF(I11:T11,"сн")</f>
        <v>0</v>
      </c>
      <c r="Z11" s="68">
        <f>W11+X11*TIMEVALUE("0:00:30")</f>
        <v>0.07237268518518475</v>
      </c>
      <c r="AA11" s="69">
        <f>IF(H11="","",IF(U11=0,"",IF(W11="Сход","Сход",IF(W11&gt;$AA$7,"Прев. КВ",IF(Y11&gt;0,"Сн. с этапов",IF(U11="сход","Сход",Z11))))))</f>
        <v>0.07237268518518475</v>
      </c>
      <c r="AB11" s="70">
        <f>IF(AA11="Сн. с этапов",1,IF(AA11="Прев. КВ",2,IF(AA11="Сход",3,IF(AA11="",4,0))))</f>
        <v>0</v>
      </c>
      <c r="AC11" s="80">
        <f>IF(AB11=0,RANK(AA11,$AA$10:$AA$12,1),"")</f>
        <v>2</v>
      </c>
      <c r="AD11" s="72">
        <f>IF(AC11="","",AA11/SMALL($AA$10:$AA$12,1))</f>
        <v>1.0734763948497736</v>
      </c>
      <c r="AE11" s="71"/>
      <c r="AF11" s="71"/>
      <c r="AG11" s="62"/>
      <c r="AH11" s="73">
        <f>IF(AC11="","",AA11-SMALL($AA$10:$AA$12,1))</f>
        <v>0.004953703703702933</v>
      </c>
      <c r="AI11" s="74"/>
    </row>
    <row r="12" spans="1:35" ht="33.75" customHeight="1">
      <c r="A12" s="54">
        <v>3</v>
      </c>
      <c r="B12" s="55">
        <f>'[1]3'!$D$2</f>
        <v>36</v>
      </c>
      <c r="C12" s="56">
        <f>'[1]3'!$D$1</f>
        <v>3</v>
      </c>
      <c r="D12" s="56">
        <f>'[1]Жеребьевка'!$E11</f>
        <v>0</v>
      </c>
      <c r="E12" s="57" t="str">
        <f>'[1]3'!$D$4</f>
        <v>Зебра - 2</v>
      </c>
      <c r="F12" s="58" t="str">
        <f>'[1]3'!$AC$15</f>
        <v>Никонов Сергей (2), Мякиньков Павел (2), Ахмеров Ринат (3), Сучилина Ирина (1),     </v>
      </c>
      <c r="G12" s="79">
        <f>'[1]3'!$AC$16</f>
        <v>17</v>
      </c>
      <c r="H12" s="60">
        <v>0.138888888888889</v>
      </c>
      <c r="I12" s="61">
        <v>10</v>
      </c>
      <c r="J12" s="61" t="s">
        <v>41</v>
      </c>
      <c r="K12" s="61"/>
      <c r="L12" s="62">
        <v>3</v>
      </c>
      <c r="M12" s="62">
        <v>3</v>
      </c>
      <c r="N12" s="62"/>
      <c r="O12" s="62"/>
      <c r="P12" s="62"/>
      <c r="Q12" s="62"/>
      <c r="R12" s="62"/>
      <c r="S12" s="62"/>
      <c r="T12" s="62"/>
      <c r="U12" s="63">
        <v>0.22368055555555555</v>
      </c>
      <c r="V12" s="64"/>
      <c r="W12" s="65">
        <f>IF(H12="","Не старт",IF(U12=0,"Не фин.",IF(U12="сход","Сход",U12-H12-V12)))</f>
        <v>0.08479166666666654</v>
      </c>
      <c r="X12" s="66">
        <f>SUM(I12:T12)</f>
        <v>16</v>
      </c>
      <c r="Y12" s="67">
        <f>COUNTIF(I12:T12,"сн")</f>
        <v>1</v>
      </c>
      <c r="Z12" s="68">
        <f>W12+X12*TIMEVALUE("0:00:30")</f>
        <v>0.09034722222222209</v>
      </c>
      <c r="AA12" s="69" t="str">
        <f>IF(H12="","",IF(U12=0,"",IF(W12="Сход","Сход",IF(W12&gt;$AA$7,"Прев. КВ",IF(Y12&gt;0,"Сн. с этапов",IF(U12="сход","Сход",Z12))))))</f>
        <v>Сн. с этапов</v>
      </c>
      <c r="AB12" s="70">
        <f>IF(AA12="Сн. с этапов",1,IF(AA12="Прев. КВ",2,IF(AA12="Сход",3,IF(AA12="",4,0))))</f>
        <v>1</v>
      </c>
      <c r="AC12" s="71">
        <f>IF(AB12=0,RANK(AA12,$AA$10:$AA$12,1),"")</f>
      </c>
      <c r="AD12" s="72">
        <f>IF(AC12="","",AA12/SMALL($AA$10:$AA$12,1))</f>
      </c>
      <c r="AE12" s="71"/>
      <c r="AF12" s="71"/>
      <c r="AG12" s="62"/>
      <c r="AH12" s="73">
        <f>IF(AC12="","",AA12-SMALL($AA$10:$AA$12,1))</f>
      </c>
      <c r="AI12" s="74"/>
    </row>
    <row r="13" spans="29:33" ht="12.75" hidden="1">
      <c r="AC13" s="75">
        <f>COUNT($AC$10:$AC$12)</f>
        <v>2</v>
      </c>
      <c r="AD13" s="75">
        <f>COUNTA(AD10:AD12)</f>
        <v>3</v>
      </c>
      <c r="AE13" s="75">
        <f>COUNTA(AE10:AE12)</f>
        <v>0</v>
      </c>
      <c r="AF13" s="75">
        <f>COUNTA(AF10:AF12)</f>
        <v>0</v>
      </c>
      <c r="AG13" s="75"/>
    </row>
    <row r="14" spans="29:33" ht="12.75" hidden="1" outlineLevel="1">
      <c r="AC14" s="76"/>
      <c r="AD14" s="76"/>
      <c r="AE14" s="76"/>
      <c r="AF14" s="76"/>
      <c r="AG14" s="76"/>
    </row>
    <row r="15" spans="23:29" ht="15.75" hidden="1" outlineLevel="1">
      <c r="W15" s="77" t="s">
        <v>145</v>
      </c>
      <c r="X15" s="78">
        <f ca="1">NOW()</f>
        <v>40344.467033912035</v>
      </c>
      <c r="Y15" s="78"/>
      <c r="Z15" s="78"/>
      <c r="AA15" s="78"/>
      <c r="AB15" s="78"/>
      <c r="AC15" s="78"/>
    </row>
    <row r="16" ht="12.75" collapsed="1"/>
    <row r="17" spans="6:23" ht="12.75" outlineLevel="1">
      <c r="F17" t="s">
        <v>38</v>
      </c>
      <c r="W17" t="str">
        <f>'[1]Титул'!$F$17</f>
        <v>Чулин А.В., СС1К, г. Пенза</v>
      </c>
    </row>
    <row r="18" ht="12.75" outlineLevel="1"/>
    <row r="20" spans="6:23" ht="12.75">
      <c r="F20" t="s">
        <v>39</v>
      </c>
      <c r="W20" t="str">
        <f>'[1]Титул'!$F$18</f>
        <v>Кознова А.В., СС2К, г. Пенза</v>
      </c>
    </row>
  </sheetData>
  <sheetProtection formatCells="0" formatColumns="0" formatRows="0" sort="0"/>
  <mergeCells count="8">
    <mergeCell ref="A1:AG1"/>
    <mergeCell ref="A2:AG2"/>
    <mergeCell ref="A3:AG3"/>
    <mergeCell ref="A4:AG4"/>
    <mergeCell ref="A8:E8"/>
    <mergeCell ref="X15:AC15"/>
    <mergeCell ref="A5:AG5"/>
    <mergeCell ref="A6:AG6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scale="83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21"/>
  <sheetViews>
    <sheetView zoomScale="85" zoomScaleNormal="85" workbookViewId="0" topLeftCell="A1">
      <selection activeCell="AI21" sqref="AI21"/>
    </sheetView>
  </sheetViews>
  <sheetFormatPr defaultColWidth="9.00390625" defaultRowHeight="12.75" outlineLevelRow="1" outlineLevelCol="1"/>
  <cols>
    <col min="1" max="1" width="3.875" style="0" customWidth="1"/>
    <col min="2" max="2" width="5.25390625" style="0" customWidth="1"/>
    <col min="3" max="3" width="2.625" style="2" hidden="1" customWidth="1" outlineLevel="1"/>
    <col min="4" max="4" width="2.75390625" style="2" hidden="1" customWidth="1" outlineLevel="1"/>
    <col min="5" max="5" width="17.25390625" style="0" customWidth="1" collapsed="1"/>
    <col min="6" max="6" width="28.00390625" style="0" customWidth="1"/>
    <col min="7" max="7" width="4.75390625" style="0" customWidth="1"/>
    <col min="8" max="8" width="7.75390625" style="0" customWidth="1"/>
    <col min="9" max="14" width="3.625" style="0" customWidth="1"/>
    <col min="15" max="20" width="3.625" style="0" hidden="1" customWidth="1"/>
    <col min="21" max="21" width="7.25390625" style="0" customWidth="1"/>
    <col min="22" max="22" width="4.875" style="0" customWidth="1"/>
    <col min="23" max="23" width="8.125" style="0" customWidth="1"/>
    <col min="24" max="24" width="4.75390625" style="0" customWidth="1"/>
    <col min="25" max="25" width="3.625" style="0" customWidth="1"/>
    <col min="26" max="26" width="6.625" style="0" hidden="1" customWidth="1"/>
    <col min="27" max="27" width="10.125" style="0" customWidth="1"/>
    <col min="28" max="28" width="2.75390625" style="2" hidden="1" customWidth="1"/>
    <col min="29" max="29" width="3.375" style="0" customWidth="1"/>
    <col min="30" max="30" width="6.00390625" style="0" hidden="1" customWidth="1" outlineLevel="1"/>
    <col min="31" max="31" width="4.625" style="0" hidden="1" customWidth="1" outlineLevel="1"/>
    <col min="32" max="32" width="4.00390625" style="0" hidden="1" customWidth="1" outlineLevel="1"/>
    <col min="33" max="33" width="11.125" style="0" customWidth="1" collapsed="1"/>
    <col min="34" max="34" width="7.875" style="0" hidden="1" customWidth="1" outlineLevel="1"/>
    <col min="35" max="35" width="9.125" style="0" customWidth="1" collapsed="1"/>
  </cols>
  <sheetData>
    <row r="1" spans="1:33" ht="12.75">
      <c r="A1" s="48" t="str">
        <f>'[1]протокол'!$A$1</f>
        <v>Комитет Пензенской области по физической культуре и спорту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ht="12.75">
      <c r="A2" s="48" t="str">
        <f>'[1]протокол'!$A$2</f>
        <v>Министерство образования Пензенской области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3" ht="12.75">
      <c r="A3" s="48" t="str">
        <f>'[1]протокол'!$A$3</f>
        <v>ГБОУДОД Пензенская областная станция юных туристов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ht="37.5" customHeight="1">
      <c r="A4" s="49" t="str">
        <f>'[1]протокол'!$A$4</f>
        <v>Кубок Пензенской области по спортивному туризму 
Дисциплина дистанции-пешеходные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 ht="18.75" customHeight="1">
      <c r="A5" s="44" t="s">
        <v>140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33" ht="15.75" customHeight="1">
      <c r="A6" s="45" t="str">
        <f>'[1]протокол'!$A$5</f>
        <v>Класс дистанций - 3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8:28" ht="12.75">
      <c r="H7" s="1" t="s">
        <v>40</v>
      </c>
      <c r="I7" s="1"/>
      <c r="K7" s="1"/>
      <c r="L7" s="21" t="s">
        <v>42</v>
      </c>
      <c r="Z7" s="13" t="s">
        <v>33</v>
      </c>
      <c r="AA7" s="28">
        <v>0.125</v>
      </c>
      <c r="AB7" s="14" t="s">
        <v>33</v>
      </c>
    </row>
    <row r="8" spans="1:33" ht="14.25">
      <c r="A8" s="50">
        <f>'[1]Титул'!$B$8</f>
        <v>40341</v>
      </c>
      <c r="B8" s="50"/>
      <c r="C8" s="50"/>
      <c r="D8" s="50"/>
      <c r="E8" s="50"/>
      <c r="F8" s="51" t="s">
        <v>34</v>
      </c>
      <c r="G8" s="52">
        <f>IF(AC14&gt;5,SUM($G$10:$G$13),"")</f>
      </c>
      <c r="I8" s="1"/>
      <c r="J8" s="1"/>
      <c r="K8" s="1"/>
      <c r="L8" s="53"/>
      <c r="O8" s="21"/>
      <c r="Z8" s="13"/>
      <c r="AA8" s="28"/>
      <c r="AB8" s="14"/>
      <c r="AG8" s="29" t="str">
        <f>'[1]Титул'!$E$8</f>
        <v>Городищенский р-н, ДОЛ "Мечта"</v>
      </c>
    </row>
    <row r="9" spans="1:34" s="3" customFormat="1" ht="44.25" customHeight="1">
      <c r="A9" s="4" t="s">
        <v>0</v>
      </c>
      <c r="B9" s="4" t="s">
        <v>142</v>
      </c>
      <c r="C9" s="5" t="s">
        <v>4</v>
      </c>
      <c r="D9" s="16" t="s">
        <v>35</v>
      </c>
      <c r="E9" s="4" t="s">
        <v>2</v>
      </c>
      <c r="F9" s="4" t="s">
        <v>143</v>
      </c>
      <c r="G9" s="5" t="s">
        <v>6</v>
      </c>
      <c r="H9" s="4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5" t="s">
        <v>14</v>
      </c>
      <c r="P9" s="5" t="s">
        <v>28</v>
      </c>
      <c r="Q9" s="5" t="s">
        <v>29</v>
      </c>
      <c r="R9" s="5" t="s">
        <v>30</v>
      </c>
      <c r="S9" s="5" t="s">
        <v>31</v>
      </c>
      <c r="T9" s="5" t="s">
        <v>32</v>
      </c>
      <c r="U9" s="4" t="s">
        <v>15</v>
      </c>
      <c r="V9" s="5" t="s">
        <v>16</v>
      </c>
      <c r="W9" s="5" t="s">
        <v>17</v>
      </c>
      <c r="X9" s="5" t="s">
        <v>18</v>
      </c>
      <c r="Y9" s="5" t="s">
        <v>19</v>
      </c>
      <c r="Z9" s="5" t="s">
        <v>20</v>
      </c>
      <c r="AA9" s="5" t="s">
        <v>20</v>
      </c>
      <c r="AB9" s="5" t="s">
        <v>26</v>
      </c>
      <c r="AC9" s="5" t="s">
        <v>21</v>
      </c>
      <c r="AD9" s="6" t="s">
        <v>22</v>
      </c>
      <c r="AE9" s="6" t="s">
        <v>23</v>
      </c>
      <c r="AF9" s="6" t="s">
        <v>24</v>
      </c>
      <c r="AG9" s="4" t="s">
        <v>144</v>
      </c>
      <c r="AH9" s="17" t="s">
        <v>36</v>
      </c>
    </row>
    <row r="10" spans="1:35" ht="33.75" customHeight="1">
      <c r="A10" s="54">
        <v>1</v>
      </c>
      <c r="B10" s="55">
        <f>'[1]6'!$D$2</f>
        <v>31</v>
      </c>
      <c r="C10" s="56">
        <f>'[1]6'!$D$1</f>
        <v>5</v>
      </c>
      <c r="D10" s="56">
        <f>'[1]Жеребьевка'!$E14</f>
        <v>0</v>
      </c>
      <c r="E10" s="57" t="str">
        <f>'[1]6'!$D$4</f>
        <v>ЦДЮТиЭ</v>
      </c>
      <c r="F10" s="58" t="str">
        <f>'[1]6'!$AC$15</f>
        <v>Безяев Дмитрий (кмс),   Макарова Евгения (кмс), Селюкин Александр (кмс), Сурков Андрей (кмс),   </v>
      </c>
      <c r="G10" s="79">
        <f>'[1]6'!$AC$16</f>
        <v>120</v>
      </c>
      <c r="H10" s="60">
        <v>0.10416666666666667</v>
      </c>
      <c r="I10" s="61"/>
      <c r="J10" s="61"/>
      <c r="K10" s="61">
        <v>1</v>
      </c>
      <c r="L10" s="62">
        <v>3</v>
      </c>
      <c r="M10" s="62"/>
      <c r="N10" s="62"/>
      <c r="O10" s="62"/>
      <c r="P10" s="62"/>
      <c r="Q10" s="62"/>
      <c r="R10" s="62"/>
      <c r="S10" s="62"/>
      <c r="T10" s="62"/>
      <c r="U10" s="63">
        <v>0.15167824074074074</v>
      </c>
      <c r="V10" s="64"/>
      <c r="W10" s="65">
        <f>IF(H10="","Не старт",IF(U10=0,"Не фин.",IF(U10="сход","Сход",U10-H10-V10)))</f>
        <v>0.04751157407407407</v>
      </c>
      <c r="X10" s="66">
        <f>SUM(I10:T10)</f>
        <v>4</v>
      </c>
      <c r="Y10" s="67">
        <f>COUNTIF(I10:T10,"сн")</f>
        <v>0</v>
      </c>
      <c r="Z10" s="68">
        <f>W10+X10*TIMEVALUE("0:00:30")</f>
        <v>0.04890046296296296</v>
      </c>
      <c r="AA10" s="69">
        <f>IF(H10="","",IF(U10=0,"",IF(W10="Сход","Сход",IF(W10&gt;$AA$7,"Прев. КВ",IF(Y10&gt;0,"Сн. с этапов",IF(U10="сход","Сход",Z10))))))</f>
        <v>0.04890046296296296</v>
      </c>
      <c r="AB10" s="70">
        <f>IF(AA10="Сн. с этапов",1,IF(AA10="Прев. КВ",2,IF(AA10="Сход",3,IF(AA10="",4,0))))</f>
        <v>0</v>
      </c>
      <c r="AC10" s="80">
        <f>IF(AB10=0,RANK(AA10,$AA$10:$AA$13,1),"")</f>
        <v>1</v>
      </c>
      <c r="AD10" s="72">
        <f>IF(AC10="","",AA10/SMALL($AA$10:$AA$13,1))</f>
        <v>1</v>
      </c>
      <c r="AE10" s="71"/>
      <c r="AF10" s="71"/>
      <c r="AG10" s="62"/>
      <c r="AH10" s="73">
        <f>IF(AC10="","",AA10-SMALL($AA$10:$AA$13,1))</f>
        <v>0</v>
      </c>
      <c r="AI10" s="74"/>
    </row>
    <row r="11" spans="1:35" ht="33.75" customHeight="1">
      <c r="A11" s="54">
        <v>2</v>
      </c>
      <c r="B11" s="55">
        <f>'[1]9'!$D$2</f>
        <v>35</v>
      </c>
      <c r="C11" s="56">
        <f>'[1]9'!$D$1</f>
        <v>5</v>
      </c>
      <c r="D11" s="56">
        <f>'[1]Жеребьевка'!$E17</f>
        <v>0</v>
      </c>
      <c r="E11" s="57" t="str">
        <f>'[1]9'!$D$4</f>
        <v>Нон-Стоп-1</v>
      </c>
      <c r="F11" s="58" t="str">
        <f>'[1]9'!$AC$15</f>
        <v>Семейкин Леонид (1), Кондратьев Евгений (1),   Гудожникова Ева (2), Рязанцева Анна (3),   </v>
      </c>
      <c r="G11" s="79">
        <f>'[1]9'!$AC$16</f>
        <v>24</v>
      </c>
      <c r="H11" s="60">
        <v>0.131944444444444</v>
      </c>
      <c r="I11" s="61">
        <v>3</v>
      </c>
      <c r="J11" s="61"/>
      <c r="K11" s="61">
        <v>1</v>
      </c>
      <c r="L11" s="62"/>
      <c r="M11" s="62">
        <v>3</v>
      </c>
      <c r="N11" s="62"/>
      <c r="O11" s="62"/>
      <c r="P11" s="62"/>
      <c r="Q11" s="62"/>
      <c r="R11" s="62"/>
      <c r="S11" s="62"/>
      <c r="T11" s="62"/>
      <c r="U11" s="63">
        <v>0.18944444444444444</v>
      </c>
      <c r="V11" s="64"/>
      <c r="W11" s="65">
        <f>IF(H11="","Не старт",IF(U11=0,"Не фин.",IF(U11="сход","Сход",U11-H11-V11)))</f>
        <v>0.05750000000000044</v>
      </c>
      <c r="X11" s="66">
        <f>SUM(I11:T11)</f>
        <v>7</v>
      </c>
      <c r="Y11" s="67">
        <f>COUNTIF(I11:T11,"сн")</f>
        <v>0</v>
      </c>
      <c r="Z11" s="68">
        <f>W11+X11*TIMEVALUE("0:00:30")</f>
        <v>0.059930555555555994</v>
      </c>
      <c r="AA11" s="69">
        <f>IF(H11="","",IF(U11=0,"",IF(W11="Сход","Сход",IF(W11&gt;$AA$7,"Прев. КВ",IF(Y11&gt;0,"Сн. с этапов",IF(U11="сход","Сход",Z11))))))</f>
        <v>0.059930555555555994</v>
      </c>
      <c r="AB11" s="70">
        <f>IF(AA11="Сн. с этапов",1,IF(AA11="Прев. КВ",2,IF(AA11="Сход",3,IF(AA11="",4,0))))</f>
        <v>0</v>
      </c>
      <c r="AC11" s="80">
        <f>IF(AB11=0,RANK(AA11,$AA$10:$AA$13,1),"")</f>
        <v>2</v>
      </c>
      <c r="AD11" s="72">
        <f>IF(AC11="","",AA11/SMALL($AA$10:$AA$13,1))</f>
        <v>1.225562130177524</v>
      </c>
      <c r="AE11" s="71"/>
      <c r="AF11" s="71"/>
      <c r="AG11" s="62"/>
      <c r="AH11" s="73">
        <f>IF(AC11="","",AA11-SMALL($AA$10:$AA$13,1))</f>
        <v>0.011030092592593035</v>
      </c>
      <c r="AI11" s="74"/>
    </row>
    <row r="12" spans="1:35" ht="33.75" customHeight="1">
      <c r="A12" s="54">
        <v>3</v>
      </c>
      <c r="B12" s="55">
        <f>'[1]7'!$D$2</f>
        <v>34</v>
      </c>
      <c r="C12" s="56">
        <f>'[1]7'!$D$1</f>
        <v>5</v>
      </c>
      <c r="D12" s="56">
        <f>'[1]Жеребьевка'!$E15</f>
        <v>0</v>
      </c>
      <c r="E12" s="57" t="str">
        <f>'[1]7'!$D$4</f>
        <v>Экстрим _Альптур</v>
      </c>
      <c r="F12" s="58" t="str">
        <f>'[1]7'!$AC$15</f>
        <v>Попова Светлана (1), Каргин Богдан (1), Гречихин Алексей (2), Семенчев Сергей (3),     </v>
      </c>
      <c r="G12" s="79">
        <f>'[1]7'!$AC$16</f>
        <v>24</v>
      </c>
      <c r="H12" s="60">
        <v>0.125</v>
      </c>
      <c r="I12" s="61">
        <v>4</v>
      </c>
      <c r="J12" s="61"/>
      <c r="K12" s="61"/>
      <c r="L12" s="62"/>
      <c r="M12" s="62"/>
      <c r="N12" s="62"/>
      <c r="O12" s="62"/>
      <c r="P12" s="62"/>
      <c r="Q12" s="62"/>
      <c r="R12" s="62"/>
      <c r="S12" s="62"/>
      <c r="T12" s="62"/>
      <c r="U12" s="63">
        <v>0.19202546296296297</v>
      </c>
      <c r="V12" s="64">
        <v>0.003472222222222222</v>
      </c>
      <c r="W12" s="65">
        <f>IF(H12="","Не старт",IF(U12=0,"Не фин.",IF(U12="сход","Сход",U12-H12-V12)))</f>
        <v>0.06355324074074074</v>
      </c>
      <c r="X12" s="66">
        <f>SUM(I12:T12)</f>
        <v>4</v>
      </c>
      <c r="Y12" s="67">
        <f>COUNTIF(I12:T12,"сн")</f>
        <v>0</v>
      </c>
      <c r="Z12" s="68">
        <f>W12+X12*TIMEVALUE("0:00:30")</f>
        <v>0.06494212962962963</v>
      </c>
      <c r="AA12" s="69">
        <f>IF(H12="","",IF(U12=0,"",IF(W12="Сход","Сход",IF(W12&gt;$AA$7,"Прев. КВ",IF(Y12&gt;0,"Сн. с этапов",IF(U12="сход","Сход",Z12))))))</f>
        <v>0.06494212962962963</v>
      </c>
      <c r="AB12" s="70">
        <f>IF(AA12="Сн. с этапов",1,IF(AA12="Прев. КВ",2,IF(AA12="Сход",3,IF(AA12="",4,0))))</f>
        <v>0</v>
      </c>
      <c r="AC12" s="80">
        <f>IF(AB12=0,RANK(AA12,$AA$10:$AA$13,1),"")</f>
        <v>3</v>
      </c>
      <c r="AD12" s="72">
        <f>IF(AC12="","",AA12/SMALL($AA$10:$AA$13,1))</f>
        <v>1.3280473372781065</v>
      </c>
      <c r="AE12" s="71"/>
      <c r="AF12" s="71"/>
      <c r="AG12" s="62"/>
      <c r="AH12" s="73">
        <f>IF(AC12="","",AA12-SMALL($AA$10:$AA$13,1))</f>
        <v>0.01604166666666667</v>
      </c>
      <c r="AI12" s="74"/>
    </row>
    <row r="13" spans="1:35" ht="33.75" customHeight="1">
      <c r="A13" s="54">
        <v>4</v>
      </c>
      <c r="B13" s="55">
        <f>'[1]8'!$D$2</f>
        <v>32</v>
      </c>
      <c r="C13" s="56">
        <f>'[1]8'!$D$1</f>
        <v>5</v>
      </c>
      <c r="D13" s="56">
        <f>'[1]Жеребьевка'!$E16</f>
        <v>0</v>
      </c>
      <c r="E13" s="57" t="str">
        <f>'[1]8'!$D$4</f>
        <v>Зебра</v>
      </c>
      <c r="F13" s="58" t="str">
        <f>'[1]8'!$AC$15</f>
        <v> Скубашевский Павел (кмс), Мастерова Дарья (2), Безруков Алексей (1), Сироткина Елена (3),    </v>
      </c>
      <c r="G13" s="79">
        <f>'[1]8'!$AC$16</f>
        <v>44</v>
      </c>
      <c r="H13" s="60">
        <v>0.1111111111111111</v>
      </c>
      <c r="I13" s="61"/>
      <c r="J13" s="61"/>
      <c r="K13" s="61">
        <v>1</v>
      </c>
      <c r="L13" s="62">
        <v>6</v>
      </c>
      <c r="M13" s="62">
        <v>3</v>
      </c>
      <c r="N13" s="62"/>
      <c r="O13" s="62"/>
      <c r="P13" s="62"/>
      <c r="Q13" s="62"/>
      <c r="R13" s="62"/>
      <c r="S13" s="62"/>
      <c r="T13" s="62"/>
      <c r="U13" s="63">
        <v>0.17569444444444446</v>
      </c>
      <c r="V13" s="64"/>
      <c r="W13" s="65">
        <f>IF(H13="","Не старт",IF(U13=0,"Не фин.",IF(U13="сход","Сход",U13-H13-V13)))</f>
        <v>0.06458333333333335</v>
      </c>
      <c r="X13" s="66">
        <f>SUM(I13:T13)</f>
        <v>10</v>
      </c>
      <c r="Y13" s="67">
        <f>COUNTIF(I13:T13,"сн")</f>
        <v>0</v>
      </c>
      <c r="Z13" s="68">
        <f>W13+X13*TIMEVALUE("0:00:30")</f>
        <v>0.06805555555555558</v>
      </c>
      <c r="AA13" s="69">
        <f>IF(H13="","",IF(U13=0,"",IF(W13="Сход","Сход",IF(W13&gt;$AA$7,"Прев. КВ",IF(Y13&gt;0,"Сн. с этапов",IF(U13="сход","Сход",Z13))))))</f>
        <v>0.06805555555555558</v>
      </c>
      <c r="AB13" s="70">
        <f>IF(AA13="Сн. с этапов",1,IF(AA13="Прев. КВ",2,IF(AA13="Сход",3,IF(AA13="",4,0))))</f>
        <v>0</v>
      </c>
      <c r="AC13" s="80">
        <f>IF(AB13=0,RANK(AA13,$AA$10:$AA$13,1),"")</f>
        <v>4</v>
      </c>
      <c r="AD13" s="72">
        <f>IF(AC13="","",AA13/SMALL($AA$10:$AA$13,1))</f>
        <v>1.3917159763313616</v>
      </c>
      <c r="AE13" s="71"/>
      <c r="AF13" s="71"/>
      <c r="AG13" s="62"/>
      <c r="AH13" s="73">
        <f>IF(AC13="","",AA13-SMALL($AA$10:$AA$13,1))</f>
        <v>0.01915509259259262</v>
      </c>
      <c r="AI13" s="74"/>
    </row>
    <row r="14" spans="29:33" ht="12.75" hidden="1">
      <c r="AC14" s="75">
        <f>COUNT($AC$10:$AC$13)</f>
        <v>4</v>
      </c>
      <c r="AD14" s="75">
        <f>COUNTA(AD10:AD13)</f>
        <v>4</v>
      </c>
      <c r="AE14" s="75">
        <f>COUNTA(AE10:AE13)</f>
        <v>0</v>
      </c>
      <c r="AF14" s="75">
        <f>COUNTA(AF10:AF13)</f>
        <v>0</v>
      </c>
      <c r="AG14" s="75"/>
    </row>
    <row r="15" spans="29:33" ht="12.75" hidden="1" outlineLevel="1">
      <c r="AC15" s="76"/>
      <c r="AD15" s="76"/>
      <c r="AE15" s="76"/>
      <c r="AF15" s="76"/>
      <c r="AG15" s="76"/>
    </row>
    <row r="16" spans="23:29" ht="15.75" hidden="1" outlineLevel="1">
      <c r="W16" s="77" t="s">
        <v>145</v>
      </c>
      <c r="X16" s="78">
        <f ca="1">NOW()</f>
        <v>40344.467033912035</v>
      </c>
      <c r="Y16" s="78"/>
      <c r="Z16" s="78"/>
      <c r="AA16" s="78"/>
      <c r="AB16" s="78"/>
      <c r="AC16" s="78"/>
    </row>
    <row r="17" ht="12.75" collapsed="1"/>
    <row r="18" spans="6:23" ht="12.75" outlineLevel="1">
      <c r="F18" t="s">
        <v>38</v>
      </c>
      <c r="W18" t="str">
        <f>'[1]Титул'!$F$17</f>
        <v>Чулин А.В., СС1К, г. Пенза</v>
      </c>
    </row>
    <row r="19" ht="12.75" outlineLevel="1"/>
    <row r="21" spans="6:23" ht="12.75">
      <c r="F21" t="s">
        <v>39</v>
      </c>
      <c r="W21" t="str">
        <f>'[1]Титул'!$F$18</f>
        <v>Кознова А.В., СС2К, г. Пенза</v>
      </c>
    </row>
  </sheetData>
  <sheetProtection formatCells="0" formatColumns="0" formatRows="0" sort="0"/>
  <mergeCells count="8">
    <mergeCell ref="A8:E8"/>
    <mergeCell ref="X16:AC16"/>
    <mergeCell ref="A5:AG5"/>
    <mergeCell ref="A6:AG6"/>
    <mergeCell ref="A1:AG1"/>
    <mergeCell ref="A2:AG2"/>
    <mergeCell ref="A3:AG3"/>
    <mergeCell ref="A4:AG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scale="83" r:id="rId3"/>
  <headerFooter alignWithMargins="0">
    <oddHeader>&amp;R&amp;D           &amp;T</oddHeader>
    <oddFooter>&amp;RСтраница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Pragma</dc:creator>
  <cp:keywords/>
  <dc:description/>
  <cp:lastModifiedBy>Отдел</cp:lastModifiedBy>
  <cp:lastPrinted>2010-06-11T14:58:49Z</cp:lastPrinted>
  <dcterms:created xsi:type="dcterms:W3CDTF">2009-12-05T08:16:40Z</dcterms:created>
  <dcterms:modified xsi:type="dcterms:W3CDTF">2010-06-15T07:13:29Z</dcterms:modified>
  <cp:category/>
  <cp:version/>
  <cp:contentType/>
  <cp:contentStatus/>
</cp:coreProperties>
</file>